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Info" sheetId="1" r:id="rId1"/>
    <sheet name="Print" sheetId="2" r:id="rId2"/>
  </sheets>
  <definedNames>
    <definedName name="_xlnm.Print_Titles" localSheetId="1">'Print'!$1:$6</definedName>
  </definedNames>
  <calcPr fullCalcOnLoad="1"/>
</workbook>
</file>

<file path=xl/sharedStrings.xml><?xml version="1.0" encoding="utf-8"?>
<sst xmlns="http://schemas.openxmlformats.org/spreadsheetml/2006/main" count="84" uniqueCount="54">
  <si>
    <t>HRA</t>
  </si>
  <si>
    <t>Stage</t>
  </si>
  <si>
    <t>Basic</t>
  </si>
  <si>
    <t>D A</t>
  </si>
  <si>
    <t>Month</t>
  </si>
  <si>
    <t>Spl. Pay</t>
  </si>
  <si>
    <t>FPP</t>
  </si>
  <si>
    <t>Gross</t>
  </si>
  <si>
    <t>Transport</t>
  </si>
  <si>
    <t>Net</t>
  </si>
  <si>
    <t>Gross Increase</t>
  </si>
  <si>
    <t>Net Increase</t>
  </si>
  <si>
    <t>Days</t>
  </si>
  <si>
    <t>FPP-PF</t>
  </si>
  <si>
    <t>Name of the Employee :</t>
  </si>
  <si>
    <t>Employee Code No.</t>
  </si>
  <si>
    <t>Employee Designation :</t>
  </si>
  <si>
    <t>Designation</t>
  </si>
  <si>
    <t>Employee Code</t>
  </si>
  <si>
    <t>Name</t>
  </si>
  <si>
    <t>Bank</t>
  </si>
  <si>
    <t>Branch</t>
  </si>
  <si>
    <t>1.  Enter your name, designation, etc. in the fields coloured "yellow".</t>
  </si>
  <si>
    <t>How to use this package :</t>
  </si>
  <si>
    <t>3.  Enter the number of days on Leave on Loss of Pay/Half-pay Sick Leave/Strike for which Pay is to be deducted.</t>
  </si>
  <si>
    <t>LOP  Days</t>
  </si>
  <si>
    <t>4.  Go to the "Print" worksheet (by clicking the Printer Picture on the bottom of this sheet) and take a print out.</t>
  </si>
  <si>
    <t>5.  After taking the print out, if you want to enter the details of another person, please select the yellow coloured and light brown coloured areas and press the delete key.  Do not try to enter "Zero" in columns where you have no figures to enter.  To remove already entered figures, use delete key.</t>
  </si>
  <si>
    <t>Total</t>
  </si>
  <si>
    <t>2.  When you click on the fields coloured "light brown" you will get a small triangle like object on the right side. Click on the small triangle and a Menu will drop down.  Select the appropriate information like your HRA Centre, Basic Pay, Special Pay, PQP, FPP etc. (use copy &amp; paste for multiple entries of same value)</t>
  </si>
  <si>
    <t>Pension/NPS</t>
  </si>
  <si>
    <t>Special Allowance</t>
  </si>
  <si>
    <t>Special Allow.</t>
  </si>
  <si>
    <t>P.F./NPS</t>
  </si>
  <si>
    <t>Increase</t>
  </si>
  <si>
    <t>DA % 11th</t>
  </si>
  <si>
    <t>11th BP</t>
  </si>
  <si>
    <t>11th SP</t>
  </si>
  <si>
    <t>11th FPP</t>
  </si>
  <si>
    <t>Enter your existing (11th Bipartite) details for full month</t>
  </si>
  <si>
    <t>Eligible for 10th Stagnation from month:</t>
  </si>
  <si>
    <t>12th Bipartite Arrears Calculations using AIBEA's Chart</t>
  </si>
  <si>
    <t>2022-23</t>
  </si>
  <si>
    <t>2023-24</t>
  </si>
  <si>
    <t>12th BP</t>
  </si>
  <si>
    <t>12th SP</t>
  </si>
  <si>
    <t>12th FPP</t>
  </si>
  <si>
    <t>Eligible for 11th Stagnation from month:</t>
  </si>
  <si>
    <t>6.  LOP days column to be used for deduction of salary for participation in the Strike call given by the Union and for Extraordinary Leave on Loss of Pay.</t>
  </si>
  <si>
    <t>Note:  This Package will calculate arrears for the 12th Bipartite based on the Industry-level Settlement and will not cover any Bank-wise Settlements.  10th Stagnation increment is payable 2 years from receipt of 9th Stagnation or from Nov-22 whichever is later.  Also without being eligible for 10th Stagnation 11th Stagnation shall not be paid.  The accuracy of the results are based on the input given in this page by the user, incorrect input will only produce wrong results.</t>
  </si>
  <si>
    <t>12th Bipartite Arrears Calculation Package - Substaff</t>
  </si>
  <si>
    <t>H R A</t>
  </si>
  <si>
    <t>Substaff - Existing</t>
  </si>
  <si>
    <t>Substaff - Revised</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</si>
</sst>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00"/>
    <numFmt numFmtId="183" formatCode="0.0000"/>
    <numFmt numFmtId="184" formatCode="0.00000"/>
    <numFmt numFmtId="185" formatCode="0.000%"/>
    <numFmt numFmtId="186" formatCode="0_);[Red]\(0\)"/>
    <numFmt numFmtId="187" formatCode="0_);\(0\)"/>
    <numFmt numFmtId="188" formatCode="0.00_);\(0.00\)"/>
    <numFmt numFmtId="189" formatCode="0.00_);[Red]\(0.00\)"/>
    <numFmt numFmtId="190" formatCode="0.00000%"/>
    <numFmt numFmtId="191" formatCode="0.0000%"/>
    <numFmt numFmtId="192" formatCode="0.000000"/>
    <numFmt numFmtId="193" formatCode="#,##0.0_);\(#,##0.0\)"/>
    <numFmt numFmtId="194" formatCode="0.0000000"/>
    <numFmt numFmtId="195" formatCode="m/d"/>
    <numFmt numFmtId="196" formatCode="mmmm\-yy"/>
    <numFmt numFmtId="197" formatCode="&quot;Rs.&quot;#,##0_);\(&quot;Rs.&quot;#,##0\)"/>
    <numFmt numFmtId="198" formatCode="&quot;Rs.&quot;#,##0_);[Red]\(&quot;Rs.&quot;#,##0\)"/>
    <numFmt numFmtId="199" formatCode="&quot;Rs.&quot;#,##0.00_);\(&quot;Rs.&quot;#,##0.00\)"/>
    <numFmt numFmtId="200" formatCode="&quot;Rs.&quot;#,##0.00_);[Red]\(&quot;Rs.&quot;#,##0.00\)"/>
    <numFmt numFmtId="201" formatCode="_(&quot;Rs.&quot;* #,##0_);_(&quot;Rs.&quot;* \(#,##0\);_(&quot;Rs.&quot;* &quot;-&quot;_);_(@_)"/>
    <numFmt numFmtId="202" formatCode="_(&quot;Rs.&quot;* #,##0.00_);_(&quot;Rs.&quot;* \(#,##0.00\);_(&quot;Rs.&quot;* &quot;-&quot;??_);_(@_)"/>
    <numFmt numFmtId="203" formatCode="0.00000000"/>
    <numFmt numFmtId="204" formatCode="0.000000000"/>
    <numFmt numFmtId="205" formatCode="0.0000000000"/>
    <numFmt numFmtId="206" formatCode="0.00000000000"/>
    <numFmt numFmtId="207" formatCode="0.000000000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0.0000000000000"/>
    <numFmt numFmtId="214" formatCode="_(&quot;$&quot;* #,##0.000_);_(&quot;$&quot;* \(#,##0.000\);_(&quot;$&quot;* &quot;-&quot;???_);_(@_)"/>
    <numFmt numFmtId="215" formatCode="mmmm\ d\,\ yyyy"/>
    <numFmt numFmtId="216" formatCode="[$€-2]\ #,##0.00_);[Red]\([$€-2]\ #,##0.00\)"/>
    <numFmt numFmtId="217" formatCode="[$-409]dddd\,\ mmmm\ dd\,\ yyyy"/>
    <numFmt numFmtId="218" formatCode="[$-409]mmm\-yy;@"/>
    <numFmt numFmtId="219" formatCode="mmm\-yyyy"/>
    <numFmt numFmtId="220" formatCode="[$-409]mmm/yy;@"/>
    <numFmt numFmtId="221" formatCode="[$-409]dd/mmm/yy;@"/>
    <numFmt numFmtId="222" formatCode="mm/dd/yy;@"/>
  </numFmts>
  <fonts count="45">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sz val="12"/>
      <name val="Arial"/>
      <family val="2"/>
    </font>
    <font>
      <b/>
      <i/>
      <sz val="12"/>
      <name val="Tahoma"/>
      <family val="2"/>
    </font>
    <font>
      <b/>
      <sz val="10"/>
      <color indexed="10"/>
      <name val="Arial"/>
      <family val="2"/>
    </font>
    <font>
      <b/>
      <sz val="9"/>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6">
    <xf numFmtId="0" fontId="0" fillId="0" borderId="0" xfId="0" applyAlignment="1">
      <alignment/>
    </xf>
    <xf numFmtId="0" fontId="0" fillId="0" borderId="10" xfId="0" applyBorder="1" applyAlignment="1">
      <alignment/>
    </xf>
    <xf numFmtId="1" fontId="0" fillId="0" borderId="10" xfId="0" applyNumberFormat="1" applyBorder="1" applyAlignment="1">
      <alignment/>
    </xf>
    <xf numFmtId="0" fontId="4" fillId="0" borderId="10" xfId="0" applyFont="1" applyBorder="1" applyAlignment="1" applyProtection="1">
      <alignment horizontal="center"/>
      <protection hidden="1"/>
    </xf>
    <xf numFmtId="0" fontId="4" fillId="0" borderId="10" xfId="0" applyFont="1" applyFill="1" applyBorder="1" applyAlignment="1" applyProtection="1">
      <alignment horizontal="center" vertical="center" wrapText="1"/>
      <protection hidden="1"/>
    </xf>
    <xf numFmtId="0" fontId="0" fillId="0" borderId="10" xfId="0" applyBorder="1" applyAlignment="1" applyProtection="1">
      <alignment/>
      <protection hidden="1"/>
    </xf>
    <xf numFmtId="2" fontId="0" fillId="0" borderId="10" xfId="0" applyNumberFormat="1" applyBorder="1" applyAlignment="1" applyProtection="1">
      <alignment/>
      <protection hidden="1"/>
    </xf>
    <xf numFmtId="0" fontId="0" fillId="0" borderId="10" xfId="0" applyFont="1" applyFill="1" applyBorder="1" applyAlignment="1" applyProtection="1">
      <alignment/>
      <protection/>
    </xf>
    <xf numFmtId="2" fontId="0" fillId="0" borderId="10" xfId="0" applyNumberFormat="1" applyBorder="1" applyAlignment="1">
      <alignment/>
    </xf>
    <xf numFmtId="0" fontId="5" fillId="0" borderId="10" xfId="0" applyFont="1" applyBorder="1" applyAlignment="1" applyProtection="1">
      <alignment horizontal="center" vertical="center" wrapText="1"/>
      <protection hidden="1"/>
    </xf>
    <xf numFmtId="0" fontId="0" fillId="0" borderId="11" xfId="0" applyBorder="1" applyAlignment="1" applyProtection="1">
      <alignment/>
      <protection hidden="1"/>
    </xf>
    <xf numFmtId="218" fontId="0" fillId="0" borderId="10" xfId="0" applyNumberFormat="1" applyFont="1" applyBorder="1" applyAlignment="1" applyProtection="1">
      <alignment horizontal="left"/>
      <protection hidden="1"/>
    </xf>
    <xf numFmtId="1" fontId="0" fillId="0" borderId="10" xfId="0" applyNumberFormat="1" applyFont="1" applyBorder="1" applyAlignment="1" applyProtection="1">
      <alignment horizontal="center"/>
      <protection hidden="1"/>
    </xf>
    <xf numFmtId="2" fontId="0" fillId="0" borderId="10" xfId="0" applyNumberFormat="1" applyFont="1" applyBorder="1" applyAlignment="1" applyProtection="1">
      <alignment/>
      <protection hidden="1"/>
    </xf>
    <xf numFmtId="2" fontId="0" fillId="0" borderId="10" xfId="0" applyNumberFormat="1" applyFont="1" applyBorder="1" applyAlignment="1" applyProtection="1">
      <alignment vertical="center"/>
      <protection hidden="1"/>
    </xf>
    <xf numFmtId="0" fontId="0" fillId="0" borderId="11" xfId="0" applyFont="1" applyFill="1" applyBorder="1" applyAlignment="1" applyProtection="1">
      <alignment/>
      <protection/>
    </xf>
    <xf numFmtId="1" fontId="0" fillId="0" borderId="11" xfId="0" applyNumberFormat="1" applyBorder="1" applyAlignment="1">
      <alignment/>
    </xf>
    <xf numFmtId="0" fontId="4" fillId="0" borderId="10" xfId="0" applyFont="1" applyBorder="1" applyAlignment="1">
      <alignment horizontal="center"/>
    </xf>
    <xf numFmtId="0" fontId="4" fillId="0" borderId="10" xfId="0" applyFont="1" applyBorder="1" applyAlignment="1" applyProtection="1">
      <alignment horizontal="center" vertical="center" wrapText="1"/>
      <protection hidden="1"/>
    </xf>
    <xf numFmtId="0" fontId="0" fillId="0" borderId="0" xfId="0" applyBorder="1" applyAlignment="1">
      <alignment/>
    </xf>
    <xf numFmtId="2" fontId="0" fillId="0" borderId="0" xfId="0" applyNumberFormat="1" applyBorder="1" applyAlignment="1">
      <alignment/>
    </xf>
    <xf numFmtId="0" fontId="4" fillId="0" borderId="0" xfId="0" applyFont="1" applyBorder="1" applyAlignment="1">
      <alignment horizontal="center"/>
    </xf>
    <xf numFmtId="2" fontId="5" fillId="0" borderId="10" xfId="0" applyNumberFormat="1" applyFont="1" applyBorder="1" applyAlignment="1" applyProtection="1">
      <alignment horizontal="center"/>
      <protection hidden="1"/>
    </xf>
    <xf numFmtId="10" fontId="0" fillId="0" borderId="10" xfId="0" applyNumberFormat="1" applyBorder="1" applyAlignment="1">
      <alignment/>
    </xf>
    <xf numFmtId="2" fontId="0" fillId="0" borderId="10" xfId="0" applyNumberFormat="1" applyFont="1" applyFill="1" applyBorder="1" applyAlignment="1" applyProtection="1">
      <alignment horizontal="right" vertical="center"/>
      <protection hidden="1"/>
    </xf>
    <xf numFmtId="0" fontId="0" fillId="0" borderId="11" xfId="0" applyFont="1" applyBorder="1" applyAlignment="1">
      <alignment horizontal="right"/>
    </xf>
    <xf numFmtId="0" fontId="0" fillId="0" borderId="10" xfId="0" applyFont="1" applyBorder="1" applyAlignment="1">
      <alignment horizontal="right"/>
    </xf>
    <xf numFmtId="1" fontId="6" fillId="33" borderId="10" xfId="0" applyNumberFormat="1" applyFont="1" applyFill="1" applyBorder="1" applyAlignment="1" applyProtection="1">
      <alignment horizontal="center"/>
      <protection locked="0"/>
    </xf>
    <xf numFmtId="218" fontId="6" fillId="0" borderId="10" xfId="0" applyNumberFormat="1" applyFont="1" applyBorder="1" applyAlignment="1" applyProtection="1">
      <alignment horizontal="left"/>
      <protection hidden="1"/>
    </xf>
    <xf numFmtId="2" fontId="0" fillId="0" borderId="10" xfId="0" applyNumberFormat="1" applyFill="1" applyBorder="1" applyAlignment="1">
      <alignment/>
    </xf>
    <xf numFmtId="10" fontId="0" fillId="0" borderId="10" xfId="0" applyNumberFormat="1" applyFill="1" applyBorder="1" applyAlignment="1">
      <alignment/>
    </xf>
    <xf numFmtId="2" fontId="0" fillId="0" borderId="0" xfId="0" applyNumberFormat="1" applyFont="1" applyFill="1" applyBorder="1" applyAlignment="1" applyProtection="1">
      <alignment horizontal="right" vertical="center"/>
      <protection hidden="1"/>
    </xf>
    <xf numFmtId="0" fontId="0" fillId="0" borderId="10" xfId="0" applyFill="1" applyBorder="1" applyAlignment="1" applyProtection="1">
      <alignment/>
      <protection hidden="1"/>
    </xf>
    <xf numFmtId="1" fontId="0" fillId="0" borderId="12" xfId="0" applyNumberFormat="1" applyBorder="1" applyAlignment="1">
      <alignment/>
    </xf>
    <xf numFmtId="1" fontId="0" fillId="0" borderId="0" xfId="0" applyNumberFormat="1" applyBorder="1" applyAlignment="1">
      <alignment/>
    </xf>
    <xf numFmtId="10" fontId="0" fillId="0" borderId="0" xfId="0" applyNumberFormat="1" applyBorder="1" applyAlignment="1">
      <alignment/>
    </xf>
    <xf numFmtId="0" fontId="4" fillId="0" borderId="0" xfId="0" applyFont="1" applyBorder="1" applyAlignment="1" applyProtection="1">
      <alignment horizontal="center"/>
      <protection hidden="1"/>
    </xf>
    <xf numFmtId="0" fontId="4" fillId="0" borderId="0" xfId="0" applyFont="1" applyBorder="1" applyAlignment="1">
      <alignment/>
    </xf>
    <xf numFmtId="2" fontId="0" fillId="0" borderId="12" xfId="0" applyNumberFormat="1" applyBorder="1" applyAlignment="1">
      <alignment/>
    </xf>
    <xf numFmtId="0" fontId="4" fillId="0" borderId="10" xfId="0" applyFont="1" applyBorder="1" applyAlignment="1" applyProtection="1">
      <alignment/>
      <protection hidden="1"/>
    </xf>
    <xf numFmtId="2" fontId="4" fillId="0" borderId="10" xfId="0" applyNumberFormat="1" applyFont="1" applyBorder="1" applyAlignment="1" applyProtection="1">
      <alignment/>
      <protection hidden="1"/>
    </xf>
    <xf numFmtId="0" fontId="4" fillId="0" borderId="0" xfId="0" applyFont="1" applyBorder="1" applyAlignment="1" applyProtection="1">
      <alignment/>
      <protection hidden="1"/>
    </xf>
    <xf numFmtId="0" fontId="5" fillId="0" borderId="0" xfId="0" applyFont="1" applyBorder="1" applyAlignment="1" applyProtection="1">
      <alignment horizontal="center" vertical="center" wrapText="1"/>
      <protection hidden="1"/>
    </xf>
    <xf numFmtId="2" fontId="0" fillId="0" borderId="0" xfId="0" applyNumberFormat="1" applyFont="1" applyBorder="1" applyAlignment="1" applyProtection="1">
      <alignment/>
      <protection hidden="1"/>
    </xf>
    <xf numFmtId="0" fontId="5" fillId="0" borderId="0" xfId="0" applyFont="1" applyBorder="1" applyAlignment="1" applyProtection="1">
      <alignment vertical="center" wrapText="1"/>
      <protection hidden="1"/>
    </xf>
    <xf numFmtId="218" fontId="0" fillId="0" borderId="0" xfId="0" applyNumberFormat="1" applyFont="1" applyBorder="1" applyAlignment="1" applyProtection="1">
      <alignment/>
      <protection hidden="1"/>
    </xf>
    <xf numFmtId="0" fontId="4" fillId="0" borderId="12" xfId="0" applyFont="1" applyBorder="1" applyAlignment="1" applyProtection="1">
      <alignment horizontal="center"/>
      <protection hidden="1"/>
    </xf>
    <xf numFmtId="2" fontId="0" fillId="0" borderId="0" xfId="0" applyNumberFormat="1" applyAlignment="1">
      <alignment/>
    </xf>
    <xf numFmtId="218" fontId="10" fillId="0" borderId="10" xfId="0" applyNumberFormat="1" applyFont="1" applyBorder="1" applyAlignment="1" applyProtection="1">
      <alignment horizontal="left"/>
      <protection hidden="1"/>
    </xf>
    <xf numFmtId="2" fontId="10" fillId="0" borderId="10" xfId="0" applyNumberFormat="1" applyFont="1" applyBorder="1" applyAlignment="1" applyProtection="1">
      <alignment/>
      <protection hidden="1"/>
    </xf>
    <xf numFmtId="218" fontId="0" fillId="0" borderId="10" xfId="0" applyNumberFormat="1" applyBorder="1" applyAlignment="1">
      <alignment/>
    </xf>
    <xf numFmtId="222" fontId="0" fillId="0" borderId="0" xfId="0" applyNumberFormat="1" applyAlignment="1">
      <alignment/>
    </xf>
    <xf numFmtId="0" fontId="6" fillId="0" borderId="13" xfId="0" applyFont="1" applyBorder="1" applyAlignment="1">
      <alignment/>
    </xf>
    <xf numFmtId="0" fontId="0" fillId="0" borderId="0" xfId="0" applyBorder="1" applyAlignment="1">
      <alignment/>
    </xf>
    <xf numFmtId="0" fontId="0" fillId="0" borderId="0" xfId="0" applyFont="1" applyBorder="1" applyAlignment="1">
      <alignment/>
    </xf>
    <xf numFmtId="2" fontId="0" fillId="0" borderId="14" xfId="0" applyNumberFormat="1" applyFill="1" applyBorder="1" applyAlignment="1">
      <alignment/>
    </xf>
    <xf numFmtId="0" fontId="0" fillId="0" borderId="13" xfId="0" applyFill="1" applyBorder="1" applyAlignment="1">
      <alignment/>
    </xf>
    <xf numFmtId="0" fontId="0" fillId="0" borderId="15" xfId="0" applyBorder="1" applyAlignment="1">
      <alignment/>
    </xf>
    <xf numFmtId="218" fontId="6" fillId="0" borderId="0" xfId="0" applyNumberFormat="1" applyFont="1" applyBorder="1" applyAlignment="1" applyProtection="1">
      <alignment horizontal="left"/>
      <protection hidden="1"/>
    </xf>
    <xf numFmtId="0" fontId="0" fillId="0" borderId="12" xfId="0" applyBorder="1"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xf>
    <xf numFmtId="218" fontId="6" fillId="0" borderId="10" xfId="0" applyNumberFormat="1" applyFont="1" applyBorder="1" applyAlignment="1" applyProtection="1">
      <alignment horizontal="left" vertical="center"/>
      <protection hidden="1"/>
    </xf>
    <xf numFmtId="218" fontId="6" fillId="0" borderId="10" xfId="0" applyNumberFormat="1" applyFont="1" applyBorder="1" applyAlignment="1" applyProtection="1">
      <alignment vertical="center"/>
      <protection locked="0"/>
    </xf>
    <xf numFmtId="1" fontId="6" fillId="33" borderId="10" xfId="0" applyNumberFormat="1" applyFont="1" applyFill="1" applyBorder="1" applyAlignment="1" applyProtection="1">
      <alignment horizontal="center" vertical="center"/>
      <protection locked="0"/>
    </xf>
    <xf numFmtId="1" fontId="6" fillId="34" borderId="10" xfId="0" applyNumberFormat="1" applyFont="1" applyFill="1" applyBorder="1" applyAlignment="1" applyProtection="1">
      <alignment vertical="center"/>
      <protection locked="0"/>
    </xf>
    <xf numFmtId="0" fontId="0" fillId="0" borderId="0" xfId="0" applyBorder="1" applyAlignment="1">
      <alignment vertical="center"/>
    </xf>
    <xf numFmtId="4" fontId="4" fillId="0" borderId="10" xfId="0" applyNumberFormat="1" applyFont="1" applyBorder="1" applyAlignment="1" applyProtection="1">
      <alignment/>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Border="1" applyAlignment="1">
      <alignment vertical="center"/>
    </xf>
    <xf numFmtId="0" fontId="0" fillId="0" borderId="0" xfId="0" applyFont="1" applyFill="1" applyBorder="1" applyAlignment="1">
      <alignment/>
    </xf>
    <xf numFmtId="0" fontId="4" fillId="0" borderId="14" xfId="0" applyFont="1" applyBorder="1" applyAlignment="1">
      <alignment horizontal="center"/>
    </xf>
    <xf numFmtId="0" fontId="4" fillId="0" borderId="16" xfId="0" applyFont="1" applyBorder="1" applyAlignment="1">
      <alignment horizontal="center"/>
    </xf>
    <xf numFmtId="0" fontId="0" fillId="0" borderId="16" xfId="0" applyFont="1" applyBorder="1" applyAlignment="1">
      <alignment horizontal="right"/>
    </xf>
    <xf numFmtId="1" fontId="0" fillId="0" borderId="16" xfId="0" applyNumberFormat="1" applyBorder="1" applyAlignment="1">
      <alignment/>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8" xfId="0" applyFont="1" applyFill="1" applyBorder="1" applyAlignment="1">
      <alignment horizontal="center" vertical="center"/>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3" xfId="0" applyFont="1" applyBorder="1" applyAlignment="1">
      <alignment vertical="center"/>
    </xf>
    <xf numFmtId="0" fontId="9" fillId="0" borderId="19" xfId="0" applyFont="1" applyBorder="1" applyAlignment="1">
      <alignment vertical="center"/>
    </xf>
    <xf numFmtId="49" fontId="6" fillId="33" borderId="17" xfId="0" applyNumberFormat="1" applyFont="1" applyFill="1" applyBorder="1" applyAlignment="1" applyProtection="1">
      <alignment horizontal="left" vertical="center"/>
      <protection locked="0"/>
    </xf>
    <xf numFmtId="49" fontId="6" fillId="33" borderId="14" xfId="0" applyNumberFormat="1" applyFont="1" applyFill="1" applyBorder="1" applyAlignment="1" applyProtection="1">
      <alignment horizontal="left" vertical="center"/>
      <protection locked="0"/>
    </xf>
    <xf numFmtId="49" fontId="6" fillId="33" borderId="18" xfId="0" applyNumberFormat="1" applyFont="1" applyFill="1" applyBorder="1" applyAlignment="1" applyProtection="1">
      <alignment horizontal="left" vertical="center"/>
      <protection locked="0"/>
    </xf>
    <xf numFmtId="0" fontId="6" fillId="34" borderId="17" xfId="0"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6" fillId="0" borderId="10" xfId="0" applyFont="1" applyBorder="1" applyAlignment="1">
      <alignment vertical="center"/>
    </xf>
    <xf numFmtId="0" fontId="0" fillId="35" borderId="0" xfId="0" applyFill="1" applyAlignment="1">
      <alignment/>
    </xf>
    <xf numFmtId="0" fontId="0" fillId="35" borderId="13" xfId="0" applyFill="1" applyBorder="1" applyAlignment="1">
      <alignment/>
    </xf>
    <xf numFmtId="0" fontId="8" fillId="35" borderId="17"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8" xfId="0" applyFont="1" applyFill="1" applyBorder="1" applyAlignment="1">
      <alignment horizontal="center" vertical="center"/>
    </xf>
    <xf numFmtId="218" fontId="6" fillId="0" borderId="17" xfId="0" applyNumberFormat="1" applyFont="1" applyBorder="1" applyAlignment="1" applyProtection="1">
      <alignment horizontal="left" vertical="center"/>
      <protection hidden="1"/>
    </xf>
    <xf numFmtId="218" fontId="6" fillId="0" borderId="14" xfId="0" applyNumberFormat="1" applyFont="1" applyBorder="1" applyAlignment="1" applyProtection="1">
      <alignment horizontal="left" vertical="center"/>
      <protection hidden="1"/>
    </xf>
    <xf numFmtId="0" fontId="0" fillId="0" borderId="0" xfId="0" applyBorder="1" applyAlignment="1">
      <alignment/>
    </xf>
    <xf numFmtId="0" fontId="0" fillId="0" borderId="20" xfId="0" applyBorder="1" applyAlignment="1">
      <alignment/>
    </xf>
    <xf numFmtId="0" fontId="6" fillId="33" borderId="17" xfId="0" applyFont="1" applyFill="1" applyBorder="1" applyAlignment="1" applyProtection="1">
      <alignment horizontal="left" vertical="center"/>
      <protection locked="0"/>
    </xf>
    <xf numFmtId="0" fontId="6" fillId="33" borderId="14" xfId="0" applyFont="1" applyFill="1" applyBorder="1" applyAlignment="1" applyProtection="1">
      <alignment horizontal="left" vertical="center"/>
      <protection locked="0"/>
    </xf>
    <xf numFmtId="0" fontId="6" fillId="33" borderId="18" xfId="0" applyFont="1" applyFill="1" applyBorder="1" applyAlignment="1" applyProtection="1">
      <alignment horizontal="left" vertical="center"/>
      <protection locked="0"/>
    </xf>
    <xf numFmtId="0" fontId="9" fillId="0" borderId="15" xfId="0" applyFont="1" applyBorder="1" applyAlignment="1">
      <alignment vertical="center"/>
    </xf>
    <xf numFmtId="0" fontId="9" fillId="0" borderId="21" xfId="0" applyFont="1"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0" fillId="0" borderId="0" xfId="0" applyAlignment="1">
      <alignment/>
    </xf>
    <xf numFmtId="0" fontId="8" fillId="0" borderId="17"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9" fillId="0" borderId="0" xfId="0" applyFont="1" applyBorder="1" applyAlignment="1">
      <alignment vertical="center" wrapText="1"/>
    </xf>
    <xf numFmtId="0" fontId="9" fillId="0" borderId="20" xfId="0" applyFont="1" applyBorder="1" applyAlignment="1">
      <alignment vertical="center" wrapText="1"/>
    </xf>
    <xf numFmtId="0" fontId="7" fillId="36" borderId="15"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13" xfId="0" applyFont="1" applyFill="1" applyBorder="1" applyAlignment="1">
      <alignment horizontal="center" vertical="center"/>
    </xf>
    <xf numFmtId="0" fontId="7" fillId="36" borderId="19" xfId="0" applyFont="1" applyFill="1" applyBorder="1" applyAlignment="1">
      <alignment horizontal="center" vertical="center"/>
    </xf>
    <xf numFmtId="0" fontId="4" fillId="37" borderId="22" xfId="0" applyFont="1" applyFill="1" applyBorder="1" applyAlignment="1">
      <alignment horizontal="left" vertical="center" wrapText="1"/>
    </xf>
    <xf numFmtId="0" fontId="4" fillId="37" borderId="15" xfId="0" applyFont="1" applyFill="1" applyBorder="1" applyAlignment="1">
      <alignment horizontal="left" vertical="center" wrapText="1"/>
    </xf>
    <xf numFmtId="0" fontId="4" fillId="37" borderId="21" xfId="0" applyFont="1" applyFill="1" applyBorder="1" applyAlignment="1">
      <alignment horizontal="left" vertical="center" wrapText="1"/>
    </xf>
    <xf numFmtId="0" fontId="4" fillId="37" borderId="12"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7" borderId="20" xfId="0" applyFont="1" applyFill="1" applyBorder="1" applyAlignment="1">
      <alignment horizontal="left" vertical="center" wrapText="1"/>
    </xf>
    <xf numFmtId="0" fontId="4" fillId="37" borderId="23"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0" fillId="35" borderId="14" xfId="0" applyFill="1" applyBorder="1" applyAlignment="1">
      <alignment/>
    </xf>
    <xf numFmtId="0" fontId="9" fillId="0" borderId="0" xfId="0" applyFont="1" applyBorder="1" applyAlignment="1">
      <alignment vertical="center"/>
    </xf>
    <xf numFmtId="0" fontId="9" fillId="0" borderId="20" xfId="0" applyFont="1" applyBorder="1" applyAlignment="1">
      <alignment vertical="center"/>
    </xf>
    <xf numFmtId="0" fontId="5" fillId="0" borderId="24" xfId="0" applyFont="1" applyBorder="1" applyAlignment="1" applyProtection="1">
      <alignment horizontal="center" vertical="center" textRotation="65" wrapText="1"/>
      <protection hidden="1"/>
    </xf>
    <xf numFmtId="0" fontId="0" fillId="0" borderId="11" xfId="0" applyBorder="1" applyAlignment="1" applyProtection="1">
      <alignment/>
      <protection hidden="1"/>
    </xf>
    <xf numFmtId="0" fontId="5" fillId="0" borderId="10"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49" fontId="0" fillId="0" borderId="17" xfId="59" applyNumberFormat="1" applyFont="1" applyBorder="1" applyAlignment="1" applyProtection="1">
      <alignment horizontal="left" vertical="center"/>
      <protection hidden="1"/>
    </xf>
    <xf numFmtId="49" fontId="0" fillId="0" borderId="14" xfId="59" applyNumberFormat="1" applyFont="1" applyBorder="1" applyAlignment="1" applyProtection="1">
      <alignment horizontal="left" vertical="center"/>
      <protection hidden="1"/>
    </xf>
    <xf numFmtId="49" fontId="0" fillId="0" borderId="18" xfId="59" applyNumberFormat="1" applyFont="1" applyBorder="1" applyAlignment="1" applyProtection="1">
      <alignment horizontal="left" vertical="center"/>
      <protection hidden="1"/>
    </xf>
    <xf numFmtId="2" fontId="4" fillId="0" borderId="17" xfId="0" applyNumberFormat="1" applyFont="1" applyFill="1" applyBorder="1" applyAlignment="1" applyProtection="1">
      <alignment horizontal="center" vertical="center"/>
      <protection hidden="1"/>
    </xf>
    <xf numFmtId="2" fontId="4" fillId="0" borderId="14" xfId="0" applyNumberFormat="1" applyFont="1" applyFill="1" applyBorder="1" applyAlignment="1" applyProtection="1">
      <alignment horizontal="center" vertical="center"/>
      <protection hidden="1"/>
    </xf>
    <xf numFmtId="2" fontId="4" fillId="0" borderId="18" xfId="0" applyNumberFormat="1" applyFont="1" applyFill="1" applyBorder="1" applyAlignment="1" applyProtection="1">
      <alignment horizontal="center" vertical="center"/>
      <protection hidden="1"/>
    </xf>
    <xf numFmtId="0" fontId="0" fillId="0" borderId="17" xfId="0" applyFont="1" applyBorder="1" applyAlignment="1" applyProtection="1">
      <alignment/>
      <protection hidden="1"/>
    </xf>
    <xf numFmtId="0" fontId="0" fillId="0" borderId="18" xfId="0" applyFont="1" applyBorder="1" applyAlignment="1" applyProtection="1">
      <alignment/>
      <protection hidden="1"/>
    </xf>
    <xf numFmtId="0" fontId="0" fillId="0" borderId="14" xfId="0" applyFont="1" applyBorder="1" applyAlignment="1" applyProtection="1">
      <alignment horizontal="left" vertical="center"/>
      <protection hidden="1"/>
    </xf>
    <xf numFmtId="0" fontId="0" fillId="0" borderId="18" xfId="0" applyFont="1" applyBorder="1" applyAlignment="1" applyProtection="1">
      <alignment horizontal="left" vertical="center"/>
      <protection hidden="1"/>
    </xf>
    <xf numFmtId="49" fontId="0" fillId="0" borderId="14" xfId="0" applyNumberFormat="1" applyFont="1" applyBorder="1" applyAlignment="1" applyProtection="1">
      <alignment horizontal="left" vertical="center"/>
      <protection hidden="1"/>
    </xf>
    <xf numFmtId="0" fontId="4" fillId="0" borderId="10" xfId="0" applyFont="1" applyBorder="1" applyAlignment="1" applyProtection="1">
      <alignment horizontal="center"/>
      <protection hidden="1"/>
    </xf>
    <xf numFmtId="0" fontId="5" fillId="0" borderId="11" xfId="0" applyFont="1" applyBorder="1" applyAlignment="1" applyProtection="1">
      <alignment horizontal="center" vertical="center" textRotation="65" wrapText="1"/>
      <protection hidden="1"/>
    </xf>
    <xf numFmtId="0" fontId="5" fillId="0" borderId="22"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Print!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5</xdr:row>
      <xdr:rowOff>0</xdr:rowOff>
    </xdr:from>
    <xdr:to>
      <xdr:col>9</xdr:col>
      <xdr:colOff>295275</xdr:colOff>
      <xdr:row>7</xdr:row>
      <xdr:rowOff>19050</xdr:rowOff>
    </xdr:to>
    <xdr:pic>
      <xdr:nvPicPr>
        <xdr:cNvPr id="1" name="Picture 39" descr="title"/>
        <xdr:cNvPicPr preferRelativeResize="1">
          <a:picLocks noChangeAspect="1"/>
        </xdr:cNvPicPr>
      </xdr:nvPicPr>
      <xdr:blipFill>
        <a:blip r:embed="rId1"/>
        <a:stretch>
          <a:fillRect/>
        </a:stretch>
      </xdr:blipFill>
      <xdr:spPr>
        <a:xfrm>
          <a:off x="952500" y="809625"/>
          <a:ext cx="5438775" cy="342900"/>
        </a:xfrm>
        <a:prstGeom prst="rect">
          <a:avLst/>
        </a:prstGeom>
        <a:noFill/>
        <a:ln w="9525" cmpd="sng">
          <a:noFill/>
        </a:ln>
      </xdr:spPr>
    </xdr:pic>
    <xdr:clientData/>
  </xdr:twoCellAnchor>
  <xdr:twoCellAnchor editAs="oneCell">
    <xdr:from>
      <xdr:col>5</xdr:col>
      <xdr:colOff>180975</xdr:colOff>
      <xdr:row>0</xdr:row>
      <xdr:rowOff>38100</xdr:rowOff>
    </xdr:from>
    <xdr:to>
      <xdr:col>5</xdr:col>
      <xdr:colOff>781050</xdr:colOff>
      <xdr:row>4</xdr:row>
      <xdr:rowOff>152400</xdr:rowOff>
    </xdr:to>
    <xdr:pic>
      <xdr:nvPicPr>
        <xdr:cNvPr id="2" name="Picture 43" descr="aibea"/>
        <xdr:cNvPicPr preferRelativeResize="1">
          <a:picLocks noChangeAspect="1"/>
        </xdr:cNvPicPr>
      </xdr:nvPicPr>
      <xdr:blipFill>
        <a:blip r:embed="rId2"/>
        <a:stretch>
          <a:fillRect/>
        </a:stretch>
      </xdr:blipFill>
      <xdr:spPr>
        <a:xfrm>
          <a:off x="3486150" y="38100"/>
          <a:ext cx="600075" cy="762000"/>
        </a:xfrm>
        <a:prstGeom prst="rect">
          <a:avLst/>
        </a:prstGeom>
        <a:noFill/>
        <a:ln w="9525" cmpd="sng">
          <a:noFill/>
        </a:ln>
      </xdr:spPr>
    </xdr:pic>
    <xdr:clientData/>
  </xdr:twoCellAnchor>
  <xdr:twoCellAnchor>
    <xdr:from>
      <xdr:col>8</xdr:col>
      <xdr:colOff>114300</xdr:colOff>
      <xdr:row>40</xdr:row>
      <xdr:rowOff>9525</xdr:rowOff>
    </xdr:from>
    <xdr:to>
      <xdr:col>9</xdr:col>
      <xdr:colOff>495300</xdr:colOff>
      <xdr:row>42</xdr:row>
      <xdr:rowOff>114300</xdr:rowOff>
    </xdr:to>
    <xdr:sp>
      <xdr:nvSpPr>
        <xdr:cNvPr id="3" name="printer2">
          <a:hlinkClick r:id="rId3"/>
        </xdr:cNvPr>
        <xdr:cNvSpPr>
          <a:spLocks/>
        </xdr:cNvSpPr>
      </xdr:nvSpPr>
      <xdr:spPr>
        <a:xfrm>
          <a:off x="5600700" y="7858125"/>
          <a:ext cx="990600" cy="504825"/>
        </a:xfrm>
        <a:custGeom>
          <a:pathLst>
            <a:path h="21600" w="21600">
              <a:moveTo>
                <a:pt x="10673" y="0"/>
              </a:moveTo>
              <a:lnTo>
                <a:pt x="19186" y="0"/>
              </a:lnTo>
              <a:lnTo>
                <a:pt x="21600" y="4703"/>
              </a:lnTo>
              <a:lnTo>
                <a:pt x="21600" y="10800"/>
              </a:lnTo>
              <a:lnTo>
                <a:pt x="21600" y="16548"/>
              </a:lnTo>
              <a:lnTo>
                <a:pt x="18042" y="16548"/>
              </a:lnTo>
              <a:lnTo>
                <a:pt x="18042" y="21600"/>
              </a:lnTo>
              <a:lnTo>
                <a:pt x="10673" y="21600"/>
              </a:lnTo>
              <a:lnTo>
                <a:pt x="3176" y="21600"/>
              </a:lnTo>
              <a:lnTo>
                <a:pt x="3176" y="16548"/>
              </a:lnTo>
              <a:lnTo>
                <a:pt x="0" y="16548"/>
              </a:lnTo>
              <a:lnTo>
                <a:pt x="0" y="10800"/>
              </a:lnTo>
              <a:lnTo>
                <a:pt x="0" y="4703"/>
              </a:lnTo>
              <a:lnTo>
                <a:pt x="2414" y="0"/>
              </a:lnTo>
              <a:lnTo>
                <a:pt x="10673" y="0"/>
              </a:lnTo>
              <a:close/>
            </a:path>
            <a:path h="21600" w="21600">
              <a:moveTo>
                <a:pt x="0" y="4703"/>
              </a:moveTo>
              <a:lnTo>
                <a:pt x="3558" y="4703"/>
              </a:lnTo>
              <a:lnTo>
                <a:pt x="17026" y="4703"/>
              </a:lnTo>
              <a:lnTo>
                <a:pt x="21600" y="4703"/>
              </a:lnTo>
              <a:lnTo>
                <a:pt x="0" y="4703"/>
              </a:lnTo>
              <a:moveTo>
                <a:pt x="0" y="4703"/>
              </a:moveTo>
              <a:lnTo>
                <a:pt x="16518" y="4703"/>
              </a:lnTo>
              <a:lnTo>
                <a:pt x="16518" y="10452"/>
              </a:lnTo>
              <a:moveTo>
                <a:pt x="16518" y="10452"/>
              </a:moveTo>
              <a:lnTo>
                <a:pt x="0" y="10452"/>
              </a:lnTo>
              <a:lnTo>
                <a:pt x="4320" y="16548"/>
              </a:lnTo>
              <a:lnTo>
                <a:pt x="4320" y="17419"/>
              </a:lnTo>
              <a:lnTo>
                <a:pt x="4320" y="20555"/>
              </a:lnTo>
              <a:moveTo>
                <a:pt x="4320" y="20555"/>
              </a:moveTo>
              <a:lnTo>
                <a:pt x="4320" y="21600"/>
              </a:lnTo>
              <a:lnTo>
                <a:pt x="4320" y="16548"/>
              </a:lnTo>
              <a:lnTo>
                <a:pt x="16899" y="16548"/>
              </a:lnTo>
              <a:lnTo>
                <a:pt x="16899" y="17419"/>
              </a:lnTo>
              <a:moveTo>
                <a:pt x="16899" y="17419"/>
              </a:moveTo>
              <a:lnTo>
                <a:pt x="16899" y="20555"/>
              </a:lnTo>
              <a:lnTo>
                <a:pt x="16899" y="21600"/>
              </a:lnTo>
              <a:lnTo>
                <a:pt x="16899" y="16548"/>
              </a:lnTo>
              <a:lnTo>
                <a:pt x="15247" y="14981"/>
              </a:lnTo>
              <a:moveTo>
                <a:pt x="15247" y="14981"/>
              </a:moveTo>
              <a:lnTo>
                <a:pt x="15247" y="10452"/>
              </a:lnTo>
              <a:lnTo>
                <a:pt x="16899" y="16548"/>
              </a:lnTo>
              <a:lnTo>
                <a:pt x="18042" y="16548"/>
              </a:lnTo>
              <a:lnTo>
                <a:pt x="16518" y="10452"/>
              </a:lnTo>
              <a:lnTo>
                <a:pt x="15247" y="14981"/>
              </a:lnTo>
              <a:lnTo>
                <a:pt x="15247" y="14981"/>
              </a:lnTo>
              <a:lnTo>
                <a:pt x="16772" y="17942"/>
              </a:lnTo>
              <a:lnTo>
                <a:pt x="4447" y="17942"/>
              </a:lnTo>
              <a:moveTo>
                <a:pt x="4447" y="17942"/>
              </a:moveTo>
              <a:lnTo>
                <a:pt x="5972" y="14981"/>
              </a:lnTo>
              <a:lnTo>
                <a:pt x="5972" y="10452"/>
              </a:lnTo>
              <a:lnTo>
                <a:pt x="4320" y="16548"/>
              </a:lnTo>
              <a:lnTo>
                <a:pt x="3176" y="16548"/>
              </a:lnTo>
              <a:moveTo>
                <a:pt x="3176" y="16548"/>
              </a:moveTo>
              <a:lnTo>
                <a:pt x="4701" y="10452"/>
              </a:lnTo>
              <a:lnTo>
                <a:pt x="20202" y="5574"/>
              </a:lnTo>
              <a:lnTo>
                <a:pt x="20711" y="5574"/>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2</xdr:col>
      <xdr:colOff>76200</xdr:colOff>
      <xdr:row>3</xdr:row>
      <xdr:rowOff>133350</xdr:rowOff>
    </xdr:to>
    <xdr:pic>
      <xdr:nvPicPr>
        <xdr:cNvPr id="1" name="Picture 1"/>
        <xdr:cNvPicPr preferRelativeResize="1">
          <a:picLocks noChangeAspect="1"/>
        </xdr:cNvPicPr>
      </xdr:nvPicPr>
      <xdr:blipFill>
        <a:blip r:embed="rId1"/>
        <a:stretch>
          <a:fillRect/>
        </a:stretch>
      </xdr:blipFill>
      <xdr:spPr>
        <a:xfrm>
          <a:off x="209550" y="57150"/>
          <a:ext cx="447675" cy="561975"/>
        </a:xfrm>
        <a:prstGeom prst="rect">
          <a:avLst/>
        </a:prstGeom>
        <a:noFill/>
        <a:ln w="9525" cmpd="sng">
          <a:noFill/>
        </a:ln>
      </xdr:spPr>
    </xdr:pic>
    <xdr:clientData/>
  </xdr:twoCellAnchor>
  <xdr:twoCellAnchor editAs="oneCell">
    <xdr:from>
      <xdr:col>14</xdr:col>
      <xdr:colOff>209550</xdr:colOff>
      <xdr:row>0</xdr:row>
      <xdr:rowOff>57150</xdr:rowOff>
    </xdr:from>
    <xdr:to>
      <xdr:col>15</xdr:col>
      <xdr:colOff>114300</xdr:colOff>
      <xdr:row>3</xdr:row>
      <xdr:rowOff>133350</xdr:rowOff>
    </xdr:to>
    <xdr:pic>
      <xdr:nvPicPr>
        <xdr:cNvPr id="2" name="Picture 2"/>
        <xdr:cNvPicPr preferRelativeResize="1">
          <a:picLocks noChangeAspect="1"/>
        </xdr:cNvPicPr>
      </xdr:nvPicPr>
      <xdr:blipFill>
        <a:blip r:embed="rId1"/>
        <a:stretch>
          <a:fillRect/>
        </a:stretch>
      </xdr:blipFill>
      <xdr:spPr>
        <a:xfrm>
          <a:off x="7515225" y="57150"/>
          <a:ext cx="4476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22"/>
  <sheetViews>
    <sheetView tabSelected="1" zoomScale="130" zoomScaleNormal="130" zoomScalePageLayoutView="0" workbookViewId="0" topLeftCell="A10">
      <selection activeCell="F21" sqref="F21:H21"/>
    </sheetView>
  </sheetViews>
  <sheetFormatPr defaultColWidth="9.140625" defaultRowHeight="12.75"/>
  <cols>
    <col min="1" max="1" width="8.7109375" style="0" customWidth="1"/>
    <col min="2" max="2" width="10.8515625" style="0" bestFit="1" customWidth="1"/>
    <col min="5" max="7" width="11.7109375" style="0" customWidth="1"/>
    <col min="8" max="8" width="9.28125" style="0" bestFit="1" customWidth="1"/>
    <col min="19" max="21" width="8.8515625" style="0" hidden="1" customWidth="1"/>
    <col min="22" max="25" width="9.140625" style="0" hidden="1" customWidth="1"/>
    <col min="26" max="26" width="9.140625" style="0" customWidth="1"/>
  </cols>
  <sheetData>
    <row r="1" spans="1:11" ht="12.75">
      <c r="A1" s="98"/>
      <c r="B1" s="105"/>
      <c r="C1" s="106"/>
      <c r="D1" s="106"/>
      <c r="E1" s="106"/>
      <c r="F1" s="106"/>
      <c r="G1" s="106"/>
      <c r="H1" s="106"/>
      <c r="I1" s="106"/>
      <c r="J1" s="107"/>
      <c r="K1" s="116"/>
    </row>
    <row r="2" spans="1:11" ht="12.75">
      <c r="A2" s="98"/>
      <c r="B2" s="108"/>
      <c r="C2" s="109"/>
      <c r="D2" s="109"/>
      <c r="E2" s="109"/>
      <c r="F2" s="109"/>
      <c r="G2" s="109"/>
      <c r="H2" s="109"/>
      <c r="I2" s="109"/>
      <c r="J2" s="110"/>
      <c r="K2" s="116"/>
    </row>
    <row r="3" spans="1:11" ht="12.75">
      <c r="A3" s="98"/>
      <c r="B3" s="108"/>
      <c r="C3" s="109"/>
      <c r="D3" s="109"/>
      <c r="E3" s="109"/>
      <c r="F3" s="109"/>
      <c r="G3" s="109"/>
      <c r="H3" s="109"/>
      <c r="I3" s="109"/>
      <c r="J3" s="110"/>
      <c r="K3" s="116"/>
    </row>
    <row r="4" spans="1:11" ht="12.75">
      <c r="A4" s="98"/>
      <c r="B4" s="108"/>
      <c r="C4" s="109"/>
      <c r="D4" s="109"/>
      <c r="E4" s="109"/>
      <c r="F4" s="109"/>
      <c r="G4" s="109"/>
      <c r="H4" s="109"/>
      <c r="I4" s="109"/>
      <c r="J4" s="110"/>
      <c r="K4" s="116"/>
    </row>
    <row r="5" spans="1:11" ht="12.75">
      <c r="A5" s="98"/>
      <c r="B5" s="108"/>
      <c r="C5" s="109"/>
      <c r="D5" s="109"/>
      <c r="E5" s="109"/>
      <c r="F5" s="109"/>
      <c r="G5" s="109"/>
      <c r="H5" s="109"/>
      <c r="I5" s="109"/>
      <c r="J5" s="110"/>
      <c r="K5" s="116"/>
    </row>
    <row r="6" spans="1:11" ht="12.75">
      <c r="A6" s="98"/>
      <c r="B6" s="108"/>
      <c r="C6" s="109"/>
      <c r="D6" s="109"/>
      <c r="E6" s="109"/>
      <c r="F6" s="109"/>
      <c r="G6" s="109"/>
      <c r="H6" s="109"/>
      <c r="I6" s="109"/>
      <c r="J6" s="110"/>
      <c r="K6" s="116"/>
    </row>
    <row r="7" spans="1:11" ht="12.75">
      <c r="A7" s="98"/>
      <c r="B7" s="108"/>
      <c r="C7" s="109"/>
      <c r="D7" s="109"/>
      <c r="E7" s="109"/>
      <c r="F7" s="109"/>
      <c r="G7" s="109"/>
      <c r="H7" s="109"/>
      <c r="I7" s="109"/>
      <c r="J7" s="110"/>
      <c r="K7" s="116"/>
    </row>
    <row r="8" spans="1:11" ht="12.75">
      <c r="A8" s="98"/>
      <c r="B8" s="111"/>
      <c r="C8" s="112"/>
      <c r="D8" s="112"/>
      <c r="E8" s="112"/>
      <c r="F8" s="112"/>
      <c r="G8" s="112"/>
      <c r="H8" s="112"/>
      <c r="I8" s="112"/>
      <c r="J8" s="113"/>
      <c r="K8" s="116"/>
    </row>
    <row r="9" spans="1:11" ht="15" customHeight="1">
      <c r="A9" s="99"/>
      <c r="B9" s="122" t="s">
        <v>50</v>
      </c>
      <c r="C9" s="122"/>
      <c r="D9" s="122"/>
      <c r="E9" s="122"/>
      <c r="F9" s="122"/>
      <c r="G9" s="122"/>
      <c r="H9" s="122"/>
      <c r="I9" s="122"/>
      <c r="J9" s="123"/>
      <c r="K9" s="116"/>
    </row>
    <row r="10" spans="1:11" ht="15" customHeight="1">
      <c r="A10" s="99"/>
      <c r="B10" s="124"/>
      <c r="C10" s="124"/>
      <c r="D10" s="124"/>
      <c r="E10" s="124"/>
      <c r="F10" s="124"/>
      <c r="G10" s="124"/>
      <c r="H10" s="124"/>
      <c r="I10" s="124"/>
      <c r="J10" s="125"/>
      <c r="K10" s="116"/>
    </row>
    <row r="11" spans="1:11" ht="12.75">
      <c r="A11" s="99"/>
      <c r="B11" s="117" t="s">
        <v>23</v>
      </c>
      <c r="C11" s="118"/>
      <c r="D11" s="118"/>
      <c r="E11" s="118"/>
      <c r="F11" s="118"/>
      <c r="G11" s="118"/>
      <c r="H11" s="118"/>
      <c r="I11" s="118"/>
      <c r="J11" s="119"/>
      <c r="K11" s="116"/>
    </row>
    <row r="12" spans="1:11" ht="12.75">
      <c r="A12" s="99"/>
      <c r="B12" s="103" t="s">
        <v>22</v>
      </c>
      <c r="C12" s="103"/>
      <c r="D12" s="103"/>
      <c r="E12" s="103"/>
      <c r="F12" s="103"/>
      <c r="G12" s="103"/>
      <c r="H12" s="103"/>
      <c r="I12" s="103"/>
      <c r="J12" s="104"/>
      <c r="K12" s="116"/>
    </row>
    <row r="13" spans="1:11" ht="12.75">
      <c r="A13" s="99"/>
      <c r="B13" s="120" t="s">
        <v>29</v>
      </c>
      <c r="C13" s="120"/>
      <c r="D13" s="120"/>
      <c r="E13" s="120"/>
      <c r="F13" s="120"/>
      <c r="G13" s="120"/>
      <c r="H13" s="120"/>
      <c r="I13" s="120"/>
      <c r="J13" s="121"/>
      <c r="K13" s="116"/>
    </row>
    <row r="14" spans="1:11" ht="12.75">
      <c r="A14" s="99"/>
      <c r="B14" s="120"/>
      <c r="C14" s="120"/>
      <c r="D14" s="120"/>
      <c r="E14" s="120"/>
      <c r="F14" s="120"/>
      <c r="G14" s="120"/>
      <c r="H14" s="120"/>
      <c r="I14" s="120"/>
      <c r="J14" s="121"/>
      <c r="K14" s="116"/>
    </row>
    <row r="15" spans="1:11" ht="12.75">
      <c r="A15" s="99"/>
      <c r="B15" s="120"/>
      <c r="C15" s="120"/>
      <c r="D15" s="120"/>
      <c r="E15" s="120"/>
      <c r="F15" s="120"/>
      <c r="G15" s="120"/>
      <c r="H15" s="120"/>
      <c r="I15" s="120"/>
      <c r="J15" s="121"/>
      <c r="K15" s="116"/>
    </row>
    <row r="16" spans="1:11" ht="12.75">
      <c r="A16" s="99"/>
      <c r="B16" s="136" t="s">
        <v>24</v>
      </c>
      <c r="C16" s="136"/>
      <c r="D16" s="136"/>
      <c r="E16" s="136"/>
      <c r="F16" s="136"/>
      <c r="G16" s="136"/>
      <c r="H16" s="136"/>
      <c r="I16" s="136"/>
      <c r="J16" s="137"/>
      <c r="K16" s="116"/>
    </row>
    <row r="17" spans="1:11" ht="12.75">
      <c r="A17" s="99"/>
      <c r="B17" s="82" t="s">
        <v>26</v>
      </c>
      <c r="C17" s="82"/>
      <c r="D17" s="82"/>
      <c r="E17" s="82"/>
      <c r="F17" s="82"/>
      <c r="G17" s="82"/>
      <c r="H17" s="82"/>
      <c r="I17" s="82"/>
      <c r="J17" s="83"/>
      <c r="K17" s="116"/>
    </row>
    <row r="18" spans="1:11" ht="37.5" customHeight="1">
      <c r="A18" s="99"/>
      <c r="B18" s="79" t="s">
        <v>27</v>
      </c>
      <c r="C18" s="80"/>
      <c r="D18" s="80"/>
      <c r="E18" s="80"/>
      <c r="F18" s="80"/>
      <c r="G18" s="80"/>
      <c r="H18" s="80"/>
      <c r="I18" s="80"/>
      <c r="J18" s="81"/>
      <c r="K18" s="116"/>
    </row>
    <row r="19" spans="1:11" ht="24.75" customHeight="1">
      <c r="A19" s="99"/>
      <c r="B19" s="79" t="s">
        <v>48</v>
      </c>
      <c r="C19" s="80"/>
      <c r="D19" s="80"/>
      <c r="E19" s="80"/>
      <c r="F19" s="80"/>
      <c r="G19" s="80"/>
      <c r="H19" s="80"/>
      <c r="I19" s="80"/>
      <c r="J19" s="81"/>
      <c r="K19" s="116"/>
    </row>
    <row r="20" spans="1:11" ht="12.75">
      <c r="A20" s="99"/>
      <c r="B20" s="91"/>
      <c r="C20" s="91"/>
      <c r="D20" s="92"/>
      <c r="E20" s="92"/>
      <c r="F20" s="92"/>
      <c r="G20" s="92"/>
      <c r="H20" s="92"/>
      <c r="I20" s="91"/>
      <c r="J20" s="91"/>
      <c r="K20" s="116"/>
    </row>
    <row r="21" spans="1:11" ht="15.75">
      <c r="A21" s="99"/>
      <c r="B21" s="91"/>
      <c r="C21" s="91"/>
      <c r="D21" s="90" t="s">
        <v>19</v>
      </c>
      <c r="E21" s="90"/>
      <c r="F21" s="100"/>
      <c r="G21" s="101"/>
      <c r="H21" s="102"/>
      <c r="I21" s="91"/>
      <c r="J21" s="91"/>
      <c r="K21" s="116"/>
    </row>
    <row r="22" spans="1:11" ht="15.75">
      <c r="A22" s="99"/>
      <c r="B22" s="91"/>
      <c r="C22" s="91"/>
      <c r="D22" s="90" t="s">
        <v>17</v>
      </c>
      <c r="E22" s="90"/>
      <c r="F22" s="100"/>
      <c r="G22" s="101"/>
      <c r="H22" s="102"/>
      <c r="I22" s="91"/>
      <c r="J22" s="91"/>
      <c r="K22" s="116"/>
    </row>
    <row r="23" spans="1:11" ht="15.75">
      <c r="A23" s="99"/>
      <c r="B23" s="91"/>
      <c r="C23" s="91"/>
      <c r="D23" s="90" t="s">
        <v>18</v>
      </c>
      <c r="E23" s="90"/>
      <c r="F23" s="84"/>
      <c r="G23" s="85"/>
      <c r="H23" s="86"/>
      <c r="I23" s="91"/>
      <c r="J23" s="91"/>
      <c r="K23" s="116"/>
    </row>
    <row r="24" spans="1:11" ht="15.75">
      <c r="A24" s="99"/>
      <c r="B24" s="91"/>
      <c r="C24" s="91"/>
      <c r="D24" s="114" t="s">
        <v>20</v>
      </c>
      <c r="E24" s="115"/>
      <c r="F24" s="84"/>
      <c r="G24" s="85"/>
      <c r="H24" s="86"/>
      <c r="I24" s="91"/>
      <c r="J24" s="91"/>
      <c r="K24" s="116"/>
    </row>
    <row r="25" spans="1:11" ht="15.75">
      <c r="A25" s="99"/>
      <c r="B25" s="91"/>
      <c r="C25" s="91"/>
      <c r="D25" s="114" t="s">
        <v>21</v>
      </c>
      <c r="E25" s="115"/>
      <c r="F25" s="84"/>
      <c r="G25" s="85"/>
      <c r="H25" s="86"/>
      <c r="I25" s="91"/>
      <c r="J25" s="91"/>
      <c r="K25" s="116"/>
    </row>
    <row r="26" spans="1:23" ht="15.75">
      <c r="A26" s="99"/>
      <c r="B26" s="91"/>
      <c r="C26" s="91"/>
      <c r="D26" s="90" t="s">
        <v>30</v>
      </c>
      <c r="E26" s="90"/>
      <c r="F26" s="87"/>
      <c r="G26" s="88"/>
      <c r="H26" s="89"/>
      <c r="I26" s="91"/>
      <c r="J26" s="91"/>
      <c r="K26" s="116"/>
      <c r="W26" s="51"/>
    </row>
    <row r="27" spans="1:11" ht="12.75">
      <c r="A27" s="99"/>
      <c r="B27" s="91"/>
      <c r="C27" s="91"/>
      <c r="D27" s="93" t="s">
        <v>39</v>
      </c>
      <c r="E27" s="94"/>
      <c r="F27" s="94"/>
      <c r="G27" s="94"/>
      <c r="H27" s="95"/>
      <c r="I27" s="91"/>
      <c r="J27" s="91"/>
      <c r="K27" s="116"/>
    </row>
    <row r="28" spans="1:19" ht="25.5">
      <c r="A28" s="99"/>
      <c r="B28" s="91"/>
      <c r="C28" s="91"/>
      <c r="D28" s="18" t="s">
        <v>4</v>
      </c>
      <c r="E28" s="18" t="s">
        <v>2</v>
      </c>
      <c r="F28" s="18" t="s">
        <v>5</v>
      </c>
      <c r="G28" s="4" t="s">
        <v>6</v>
      </c>
      <c r="H28" s="4" t="s">
        <v>25</v>
      </c>
      <c r="I28" s="91"/>
      <c r="J28" s="91"/>
      <c r="K28" s="116"/>
      <c r="S28" s="52"/>
    </row>
    <row r="29" spans="1:26" ht="15.75">
      <c r="A29" s="99"/>
      <c r="B29" s="91"/>
      <c r="C29" s="91"/>
      <c r="D29" s="62">
        <v>44866</v>
      </c>
      <c r="E29" s="65"/>
      <c r="F29" s="65"/>
      <c r="G29" s="65"/>
      <c r="H29" s="64"/>
      <c r="I29" s="91"/>
      <c r="J29" s="91"/>
      <c r="K29" s="116"/>
      <c r="O29" s="60"/>
      <c r="P29" s="61"/>
      <c r="Q29" s="61"/>
      <c r="R29" s="19"/>
      <c r="S29" s="28">
        <f>$D29</f>
        <v>44866</v>
      </c>
      <c r="T29" s="24">
        <f>IF(AND($V29=1,$S29&gt;=$W29),$C$121,VLOOKUP(Info!$E29,Info!$B$91:Info!$C$120,2,FALSE()))</f>
        <v>0</v>
      </c>
      <c r="U29" s="24">
        <f>VLOOKUP(Info!$F29,Info!$D$91:Info!$E$96,2,FALSE())</f>
        <v>0</v>
      </c>
      <c r="V29" s="1">
        <f>IF(AND(Info!$E29&gt;=$B$120,$H$46&lt;&gt;$S$46),1,0)</f>
        <v>0</v>
      </c>
      <c r="W29" s="50">
        <f aca="true" t="shared" si="0" ref="W29:W45">$H$46</f>
        <v>0</v>
      </c>
      <c r="X29" s="50">
        <f>$H$47</f>
        <v>0</v>
      </c>
      <c r="Y29" s="1">
        <f aca="true" t="shared" si="1" ref="Y29:Y45">IF(AND($V29=1,$X29&lt;=$S29,$H$47&lt;&gt;$S$46),$C$122,$T29)</f>
        <v>0</v>
      </c>
      <c r="Z29" s="59"/>
    </row>
    <row r="30" spans="1:26" ht="15.75">
      <c r="A30" s="99"/>
      <c r="B30" s="91"/>
      <c r="C30" s="91"/>
      <c r="D30" s="62">
        <v>44896</v>
      </c>
      <c r="E30" s="65"/>
      <c r="F30" s="65"/>
      <c r="G30" s="65"/>
      <c r="H30" s="64"/>
      <c r="I30" s="91"/>
      <c r="J30" s="91"/>
      <c r="K30" s="116"/>
      <c r="O30" s="60"/>
      <c r="P30" s="61"/>
      <c r="Q30" s="19"/>
      <c r="R30" s="19"/>
      <c r="S30" s="28">
        <f aca="true" t="shared" si="2" ref="S30:S45">$D30</f>
        <v>44896</v>
      </c>
      <c r="T30" s="24">
        <f>IF(AND($V30=1,$S30&gt;=$W30),$C$121,VLOOKUP(Info!$E30,Info!$B$91:Info!$C$120,2,FALSE()))</f>
        <v>0</v>
      </c>
      <c r="U30" s="24">
        <f>VLOOKUP(Info!$F30,Info!$D$91:Info!$E$96,2,FALSE())</f>
        <v>0</v>
      </c>
      <c r="V30" s="1">
        <f>IF(AND(Info!$E30&gt;=$B$120,$H$46&lt;&gt;$S$46),1,0)</f>
        <v>0</v>
      </c>
      <c r="W30" s="50">
        <f t="shared" si="0"/>
        <v>0</v>
      </c>
      <c r="X30" s="50">
        <f aca="true" t="shared" si="3" ref="X30:X45">$H$47</f>
        <v>0</v>
      </c>
      <c r="Y30" s="1">
        <f t="shared" si="1"/>
        <v>0</v>
      </c>
      <c r="Z30" s="59"/>
    </row>
    <row r="31" spans="1:26" ht="15.75">
      <c r="A31" s="99"/>
      <c r="B31" s="91"/>
      <c r="C31" s="91"/>
      <c r="D31" s="62">
        <v>44927</v>
      </c>
      <c r="E31" s="65"/>
      <c r="F31" s="65"/>
      <c r="G31" s="65"/>
      <c r="H31" s="64"/>
      <c r="I31" s="91"/>
      <c r="J31" s="91"/>
      <c r="K31" s="116"/>
      <c r="O31" s="60"/>
      <c r="P31" s="61"/>
      <c r="Q31" s="19"/>
      <c r="R31" s="19"/>
      <c r="S31" s="28">
        <f t="shared" si="2"/>
        <v>44927</v>
      </c>
      <c r="T31" s="24">
        <f>IF(AND($V31=1,$S31&gt;=$W31),$C$121,VLOOKUP(Info!$E31,Info!$B$91:Info!$C$120,2,FALSE()))</f>
        <v>0</v>
      </c>
      <c r="U31" s="24">
        <f>VLOOKUP(Info!$F31,Info!$D$91:Info!$E$96,2,FALSE())</f>
        <v>0</v>
      </c>
      <c r="V31" s="1">
        <f>IF(AND(Info!$E31&gt;=$B$120,$H$46&lt;&gt;$S$46),1,0)</f>
        <v>0</v>
      </c>
      <c r="W31" s="50">
        <f t="shared" si="0"/>
        <v>0</v>
      </c>
      <c r="X31" s="50">
        <f t="shared" si="3"/>
        <v>0</v>
      </c>
      <c r="Y31" s="1">
        <f t="shared" si="1"/>
        <v>0</v>
      </c>
      <c r="Z31" s="59"/>
    </row>
    <row r="32" spans="1:26" ht="15.75">
      <c r="A32" s="99"/>
      <c r="B32" s="91"/>
      <c r="C32" s="91"/>
      <c r="D32" s="62">
        <v>44958</v>
      </c>
      <c r="E32" s="65"/>
      <c r="F32" s="65"/>
      <c r="G32" s="65"/>
      <c r="H32" s="64"/>
      <c r="I32" s="91"/>
      <c r="J32" s="91"/>
      <c r="K32" s="116"/>
      <c r="O32" s="60"/>
      <c r="P32" s="61"/>
      <c r="Q32" s="19"/>
      <c r="R32" s="19"/>
      <c r="S32" s="28">
        <f t="shared" si="2"/>
        <v>44958</v>
      </c>
      <c r="T32" s="24">
        <f>IF(AND($V32=1,$S32&gt;=$W32),$C$121,VLOOKUP(Info!$E32,Info!$B$91:Info!$C$120,2,FALSE()))</f>
        <v>0</v>
      </c>
      <c r="U32" s="24">
        <f>VLOOKUP(Info!$F32,Info!$D$91:Info!$E$96,2,FALSE())</f>
        <v>0</v>
      </c>
      <c r="V32" s="1">
        <f>IF(AND(Info!$E32&gt;=$B$120,$H$46&lt;&gt;$S$46),1,0)</f>
        <v>0</v>
      </c>
      <c r="W32" s="50">
        <f t="shared" si="0"/>
        <v>0</v>
      </c>
      <c r="X32" s="50">
        <f t="shared" si="3"/>
        <v>0</v>
      </c>
      <c r="Y32" s="1">
        <f t="shared" si="1"/>
        <v>0</v>
      </c>
      <c r="Z32" s="59"/>
    </row>
    <row r="33" spans="1:26" ht="15.75">
      <c r="A33" s="99"/>
      <c r="B33" s="91"/>
      <c r="C33" s="91"/>
      <c r="D33" s="62">
        <v>44986</v>
      </c>
      <c r="E33" s="65"/>
      <c r="F33" s="65"/>
      <c r="G33" s="65"/>
      <c r="H33" s="64"/>
      <c r="I33" s="91"/>
      <c r="J33" s="91"/>
      <c r="K33" s="116"/>
      <c r="O33" s="60"/>
      <c r="P33" s="61"/>
      <c r="Q33" s="19"/>
      <c r="R33" s="19"/>
      <c r="S33" s="28">
        <f t="shared" si="2"/>
        <v>44986</v>
      </c>
      <c r="T33" s="24">
        <f>IF(AND($V33=1,$S33&gt;=$W33),$C$121,VLOOKUP(Info!$E33,Info!$B$91:Info!$C$120,2,FALSE()))</f>
        <v>0</v>
      </c>
      <c r="U33" s="24">
        <f>VLOOKUP(Info!$F33,Info!$D$91:Info!$E$96,2,FALSE())</f>
        <v>0</v>
      </c>
      <c r="V33" s="1">
        <f>IF(AND(Info!$E33&gt;=$B$120,$H$46&lt;&gt;$S$46),1,0)</f>
        <v>0</v>
      </c>
      <c r="W33" s="50">
        <f t="shared" si="0"/>
        <v>0</v>
      </c>
      <c r="X33" s="50">
        <f t="shared" si="3"/>
        <v>0</v>
      </c>
      <c r="Y33" s="1">
        <f t="shared" si="1"/>
        <v>0</v>
      </c>
      <c r="Z33" s="59"/>
    </row>
    <row r="34" spans="1:26" ht="15.75">
      <c r="A34" s="99"/>
      <c r="B34" s="91"/>
      <c r="C34" s="91"/>
      <c r="D34" s="62">
        <v>45017</v>
      </c>
      <c r="E34" s="65"/>
      <c r="F34" s="65"/>
      <c r="G34" s="65"/>
      <c r="H34" s="64"/>
      <c r="I34" s="91"/>
      <c r="J34" s="91"/>
      <c r="K34" s="116"/>
      <c r="O34" s="60"/>
      <c r="P34" s="61"/>
      <c r="Q34" s="19"/>
      <c r="R34" s="19"/>
      <c r="S34" s="28">
        <f t="shared" si="2"/>
        <v>45017</v>
      </c>
      <c r="T34" s="24">
        <f>IF(AND($V34=1,$S34&gt;=$W34),$C$121,VLOOKUP(Info!$E34,Info!$B$91:Info!$C$120,2,FALSE()))</f>
        <v>0</v>
      </c>
      <c r="U34" s="24">
        <f>VLOOKUP(Info!$F34,Info!$D$91:Info!$E$96,2,FALSE())</f>
        <v>0</v>
      </c>
      <c r="V34" s="1">
        <f>IF(AND(Info!$E34&gt;=$B$120,$H$46&lt;&gt;$S$46),1,0)</f>
        <v>0</v>
      </c>
      <c r="W34" s="50">
        <f t="shared" si="0"/>
        <v>0</v>
      </c>
      <c r="X34" s="50">
        <f t="shared" si="3"/>
        <v>0</v>
      </c>
      <c r="Y34" s="1">
        <f t="shared" si="1"/>
        <v>0</v>
      </c>
      <c r="Z34" s="59"/>
    </row>
    <row r="35" spans="1:26" ht="15.75">
      <c r="A35" s="99"/>
      <c r="B35" s="91"/>
      <c r="C35" s="91"/>
      <c r="D35" s="62">
        <v>45047</v>
      </c>
      <c r="E35" s="65"/>
      <c r="F35" s="65"/>
      <c r="G35" s="65"/>
      <c r="H35" s="64"/>
      <c r="I35" s="91"/>
      <c r="J35" s="91"/>
      <c r="K35" s="116"/>
      <c r="R35" s="19"/>
      <c r="S35" s="28">
        <f t="shared" si="2"/>
        <v>45047</v>
      </c>
      <c r="T35" s="24">
        <f>IF(AND($V35=1,$S35&gt;=$W35),$C$121,VLOOKUP(Info!$E35,Info!$B$91:Info!$C$120,2,FALSE()))</f>
        <v>0</v>
      </c>
      <c r="U35" s="24">
        <f>VLOOKUP(Info!$F35,Info!$D$91:Info!$E$96,2,FALSE())</f>
        <v>0</v>
      </c>
      <c r="V35" s="1">
        <f>IF(AND(Info!$E35&gt;=$B$120,$H$46&lt;&gt;$S$46),1,0)</f>
        <v>0</v>
      </c>
      <c r="W35" s="50">
        <f t="shared" si="0"/>
        <v>0</v>
      </c>
      <c r="X35" s="50">
        <f t="shared" si="3"/>
        <v>0</v>
      </c>
      <c r="Y35" s="1">
        <f t="shared" si="1"/>
        <v>0</v>
      </c>
      <c r="Z35" s="59"/>
    </row>
    <row r="36" spans="1:26" ht="15.75">
      <c r="A36" s="99"/>
      <c r="B36" s="91"/>
      <c r="C36" s="91"/>
      <c r="D36" s="62">
        <v>45078</v>
      </c>
      <c r="E36" s="65"/>
      <c r="F36" s="65"/>
      <c r="G36" s="65"/>
      <c r="H36" s="64"/>
      <c r="I36" s="91"/>
      <c r="J36" s="91"/>
      <c r="K36" s="116"/>
      <c r="R36" s="19"/>
      <c r="S36" s="28">
        <f t="shared" si="2"/>
        <v>45078</v>
      </c>
      <c r="T36" s="24">
        <f>IF(AND($V36=1,$S36&gt;=$W36),$C$121,VLOOKUP(Info!$E36,Info!$B$91:Info!$C$120,2,FALSE()))</f>
        <v>0</v>
      </c>
      <c r="U36" s="24">
        <f>VLOOKUP(Info!$F36,Info!$D$91:Info!$E$96,2,FALSE())</f>
        <v>0</v>
      </c>
      <c r="V36" s="1">
        <f>IF(AND(Info!$E36&gt;=$B$120,$H$46&lt;&gt;$S$46),1,0)</f>
        <v>0</v>
      </c>
      <c r="W36" s="50">
        <f t="shared" si="0"/>
        <v>0</v>
      </c>
      <c r="X36" s="50">
        <f t="shared" si="3"/>
        <v>0</v>
      </c>
      <c r="Y36" s="1">
        <f t="shared" si="1"/>
        <v>0</v>
      </c>
      <c r="Z36" s="59"/>
    </row>
    <row r="37" spans="1:26" ht="15.75">
      <c r="A37" s="99"/>
      <c r="B37" s="91"/>
      <c r="C37" s="91"/>
      <c r="D37" s="62">
        <v>45108</v>
      </c>
      <c r="E37" s="65"/>
      <c r="F37" s="65"/>
      <c r="G37" s="65"/>
      <c r="H37" s="64"/>
      <c r="I37" s="91"/>
      <c r="J37" s="91"/>
      <c r="K37" s="116"/>
      <c r="R37" s="19"/>
      <c r="S37" s="28">
        <f t="shared" si="2"/>
        <v>45108</v>
      </c>
      <c r="T37" s="24">
        <f>IF(AND($V37=1,$S37&gt;=$W37),$C$121,VLOOKUP(Info!$E37,Info!$B$91:Info!$C$120,2,FALSE()))</f>
        <v>0</v>
      </c>
      <c r="U37" s="24">
        <f>VLOOKUP(Info!$F37,Info!$D$91:Info!$E$96,2,FALSE())</f>
        <v>0</v>
      </c>
      <c r="V37" s="1">
        <f>IF(AND(Info!$E37&gt;=$B$120,$H$46&lt;&gt;$S$46),1,0)</f>
        <v>0</v>
      </c>
      <c r="W37" s="50">
        <f t="shared" si="0"/>
        <v>0</v>
      </c>
      <c r="X37" s="50">
        <f t="shared" si="3"/>
        <v>0</v>
      </c>
      <c r="Y37" s="1">
        <f t="shared" si="1"/>
        <v>0</v>
      </c>
      <c r="Z37" s="59"/>
    </row>
    <row r="38" spans="1:26" ht="15.75">
      <c r="A38" s="99"/>
      <c r="B38" s="91"/>
      <c r="C38" s="91"/>
      <c r="D38" s="62">
        <v>45139</v>
      </c>
      <c r="E38" s="65"/>
      <c r="F38" s="65"/>
      <c r="G38" s="65"/>
      <c r="H38" s="64"/>
      <c r="I38" s="91"/>
      <c r="J38" s="91"/>
      <c r="K38" s="116"/>
      <c r="R38" s="19"/>
      <c r="S38" s="28">
        <f t="shared" si="2"/>
        <v>45139</v>
      </c>
      <c r="T38" s="24">
        <f>IF(AND($V38=1,$S38&gt;=$W38),$C$121,VLOOKUP(Info!$E38,Info!$B$91:Info!$C$120,2,FALSE()))</f>
        <v>0</v>
      </c>
      <c r="U38" s="24">
        <f>VLOOKUP(Info!$F38,Info!$D$91:Info!$E$96,2,FALSE())</f>
        <v>0</v>
      </c>
      <c r="V38" s="1">
        <f>IF(AND(Info!$E38&gt;=$B$120,$H$46&lt;&gt;$S$46),1,0)</f>
        <v>0</v>
      </c>
      <c r="W38" s="50">
        <f t="shared" si="0"/>
        <v>0</v>
      </c>
      <c r="X38" s="50">
        <f t="shared" si="3"/>
        <v>0</v>
      </c>
      <c r="Y38" s="1">
        <f t="shared" si="1"/>
        <v>0</v>
      </c>
      <c r="Z38" s="59"/>
    </row>
    <row r="39" spans="1:26" ht="15.75">
      <c r="A39" s="99"/>
      <c r="B39" s="91"/>
      <c r="C39" s="91"/>
      <c r="D39" s="62">
        <v>45170</v>
      </c>
      <c r="E39" s="65"/>
      <c r="F39" s="65"/>
      <c r="G39" s="65"/>
      <c r="H39" s="64"/>
      <c r="I39" s="91"/>
      <c r="J39" s="91"/>
      <c r="K39" s="116"/>
      <c r="R39" s="19"/>
      <c r="S39" s="28">
        <f t="shared" si="2"/>
        <v>45170</v>
      </c>
      <c r="T39" s="24">
        <f>IF(AND($V39=1,$S39&gt;=$W39),$C$121,VLOOKUP(Info!$E39,Info!$B$91:Info!$C$120,2,FALSE()))</f>
        <v>0</v>
      </c>
      <c r="U39" s="24">
        <f>VLOOKUP(Info!$F39,Info!$D$91:Info!$E$96,2,FALSE())</f>
        <v>0</v>
      </c>
      <c r="V39" s="1">
        <f>IF(AND(Info!$E39&gt;=$B$120,$H$46&lt;&gt;$S$46),1,0)</f>
        <v>0</v>
      </c>
      <c r="W39" s="50">
        <f t="shared" si="0"/>
        <v>0</v>
      </c>
      <c r="X39" s="50">
        <f t="shared" si="3"/>
        <v>0</v>
      </c>
      <c r="Y39" s="1">
        <f t="shared" si="1"/>
        <v>0</v>
      </c>
      <c r="Z39" s="59"/>
    </row>
    <row r="40" spans="1:26" ht="15.75">
      <c r="A40" s="99"/>
      <c r="B40" s="91"/>
      <c r="C40" s="91"/>
      <c r="D40" s="62">
        <v>45200</v>
      </c>
      <c r="E40" s="65"/>
      <c r="F40" s="65"/>
      <c r="G40" s="65"/>
      <c r="H40" s="64"/>
      <c r="I40" s="91"/>
      <c r="J40" s="91"/>
      <c r="K40" s="116"/>
      <c r="R40" s="19"/>
      <c r="S40" s="28">
        <f t="shared" si="2"/>
        <v>45200</v>
      </c>
      <c r="T40" s="24">
        <f>IF(AND($V40=1,$S40&gt;=$W40),$C$121,VLOOKUP(Info!$E40,Info!$B$91:Info!$C$120,2,FALSE()))</f>
        <v>0</v>
      </c>
      <c r="U40" s="24">
        <f>VLOOKUP(Info!$F40,Info!$D$91:Info!$E$96,2,FALSE())</f>
        <v>0</v>
      </c>
      <c r="V40" s="1">
        <f>IF(AND(Info!$E40&gt;=$B$120,$H$46&lt;&gt;$S$46),1,0)</f>
        <v>0</v>
      </c>
      <c r="W40" s="50">
        <f t="shared" si="0"/>
        <v>0</v>
      </c>
      <c r="X40" s="50">
        <f t="shared" si="3"/>
        <v>0</v>
      </c>
      <c r="Y40" s="1">
        <f t="shared" si="1"/>
        <v>0</v>
      </c>
      <c r="Z40" s="59"/>
    </row>
    <row r="41" spans="1:26" ht="15.75">
      <c r="A41" s="99"/>
      <c r="B41" s="91"/>
      <c r="C41" s="91"/>
      <c r="D41" s="62">
        <v>45231</v>
      </c>
      <c r="E41" s="65"/>
      <c r="F41" s="65"/>
      <c r="G41" s="65"/>
      <c r="H41" s="64"/>
      <c r="I41" s="91"/>
      <c r="J41" s="91"/>
      <c r="K41" s="116"/>
      <c r="R41" s="19"/>
      <c r="S41" s="28">
        <f t="shared" si="2"/>
        <v>45231</v>
      </c>
      <c r="T41" s="24">
        <f>IF(AND($V41=1,$S41&gt;=$W41),$C$121,VLOOKUP(Info!$E41,Info!$B$91:Info!$C$120,2,FALSE()))</f>
        <v>0</v>
      </c>
      <c r="U41" s="24">
        <f>VLOOKUP(Info!$F41,Info!$D$91:Info!$E$96,2,FALSE())</f>
        <v>0</v>
      </c>
      <c r="V41" s="1">
        <f>IF(AND(Info!$E41&gt;=$B$120,$H$46&lt;&gt;$S$46),1,0)</f>
        <v>0</v>
      </c>
      <c r="W41" s="50">
        <f t="shared" si="0"/>
        <v>0</v>
      </c>
      <c r="X41" s="50">
        <f t="shared" si="3"/>
        <v>0</v>
      </c>
      <c r="Y41" s="1">
        <f t="shared" si="1"/>
        <v>0</v>
      </c>
      <c r="Z41" s="59"/>
    </row>
    <row r="42" spans="1:26" ht="15.75">
      <c r="A42" s="99"/>
      <c r="B42" s="91"/>
      <c r="C42" s="91"/>
      <c r="D42" s="62">
        <v>45261</v>
      </c>
      <c r="E42" s="65"/>
      <c r="F42" s="65"/>
      <c r="G42" s="65"/>
      <c r="H42" s="64"/>
      <c r="I42" s="91"/>
      <c r="J42" s="91"/>
      <c r="K42" s="116"/>
      <c r="R42" s="19"/>
      <c r="S42" s="28">
        <f t="shared" si="2"/>
        <v>45261</v>
      </c>
      <c r="T42" s="24">
        <f>IF(AND($V42=1,$S42&gt;=$W42),$C$121,VLOOKUP(Info!$E42,Info!$B$91:Info!$C$120,2,FALSE()))</f>
        <v>0</v>
      </c>
      <c r="U42" s="24">
        <f>VLOOKUP(Info!$F42,Info!$D$91:Info!$E$96,2,FALSE())</f>
        <v>0</v>
      </c>
      <c r="V42" s="1">
        <f>IF(AND(Info!$E42&gt;=$B$120,$H$46&lt;&gt;$S$46),1,0)</f>
        <v>0</v>
      </c>
      <c r="W42" s="50">
        <f t="shared" si="0"/>
        <v>0</v>
      </c>
      <c r="X42" s="50">
        <f t="shared" si="3"/>
        <v>0</v>
      </c>
      <c r="Y42" s="1">
        <f t="shared" si="1"/>
        <v>0</v>
      </c>
      <c r="Z42" s="59"/>
    </row>
    <row r="43" spans="1:26" ht="15.75">
      <c r="A43" s="99"/>
      <c r="B43" s="91"/>
      <c r="C43" s="91"/>
      <c r="D43" s="62">
        <v>45292</v>
      </c>
      <c r="E43" s="65"/>
      <c r="F43" s="65"/>
      <c r="G43" s="65"/>
      <c r="H43" s="64"/>
      <c r="I43" s="91"/>
      <c r="J43" s="91"/>
      <c r="K43" s="116"/>
      <c r="R43" s="19"/>
      <c r="S43" s="28">
        <f t="shared" si="2"/>
        <v>45292</v>
      </c>
      <c r="T43" s="24">
        <f>IF(AND($V43=1,$S43&gt;=$W43),$C$121,VLOOKUP(Info!$E43,Info!$B$91:Info!$C$120,2,FALSE()))</f>
        <v>0</v>
      </c>
      <c r="U43" s="24">
        <f>VLOOKUP(Info!$F43,Info!$D$91:Info!$E$96,2,FALSE())</f>
        <v>0</v>
      </c>
      <c r="V43" s="1">
        <f>IF(AND(Info!$E43&gt;=$B$120,$H$46&lt;&gt;$S$46),1,0)</f>
        <v>0</v>
      </c>
      <c r="W43" s="50">
        <f t="shared" si="0"/>
        <v>0</v>
      </c>
      <c r="X43" s="50">
        <f t="shared" si="3"/>
        <v>0</v>
      </c>
      <c r="Y43" s="1">
        <f t="shared" si="1"/>
        <v>0</v>
      </c>
      <c r="Z43" s="59"/>
    </row>
    <row r="44" spans="1:26" ht="15.75">
      <c r="A44" s="99"/>
      <c r="B44" s="91"/>
      <c r="C44" s="91"/>
      <c r="D44" s="28">
        <v>45323</v>
      </c>
      <c r="E44" s="65"/>
      <c r="F44" s="65"/>
      <c r="G44" s="65"/>
      <c r="H44" s="27"/>
      <c r="I44" s="91"/>
      <c r="J44" s="91"/>
      <c r="K44" s="116"/>
      <c r="R44" s="19"/>
      <c r="S44" s="28">
        <f t="shared" si="2"/>
        <v>45323</v>
      </c>
      <c r="T44" s="24">
        <f>IF(AND($V44=1,$S44&gt;=$W44),$C$121,VLOOKUP(Info!$E44,Info!$B$91:Info!$C$120,2,FALSE()))</f>
        <v>0</v>
      </c>
      <c r="U44" s="24">
        <f>VLOOKUP(Info!$F44,Info!$D$91:Info!$E$94,2,FALSE())</f>
        <v>0</v>
      </c>
      <c r="V44" s="1">
        <f>IF(AND(Info!$E44&gt;=$B$120,$H$46&lt;&gt;$S$46),1,0)</f>
        <v>0</v>
      </c>
      <c r="W44" s="50">
        <f t="shared" si="0"/>
        <v>0</v>
      </c>
      <c r="X44" s="50">
        <f t="shared" si="3"/>
        <v>0</v>
      </c>
      <c r="Y44" s="1">
        <f t="shared" si="1"/>
        <v>0</v>
      </c>
      <c r="Z44" s="59"/>
    </row>
    <row r="45" spans="1:26" ht="15.75">
      <c r="A45" s="99"/>
      <c r="B45" s="91"/>
      <c r="C45" s="91"/>
      <c r="D45" s="28">
        <v>45352</v>
      </c>
      <c r="E45" s="65"/>
      <c r="F45" s="65"/>
      <c r="G45" s="65"/>
      <c r="H45" s="27"/>
      <c r="I45" s="91"/>
      <c r="J45" s="91"/>
      <c r="K45" s="116"/>
      <c r="R45" s="19"/>
      <c r="S45" s="28">
        <f t="shared" si="2"/>
        <v>45352</v>
      </c>
      <c r="T45" s="24">
        <f>IF(AND($V45=1,$S45&gt;=$W45),$C$121,VLOOKUP(Info!$E45,Info!$B$91:Info!$C$120,2,FALSE()))</f>
        <v>0</v>
      </c>
      <c r="U45" s="24">
        <f>VLOOKUP(Info!$F45,Info!$D$91:Info!$E$94,2,FALSE())</f>
        <v>0</v>
      </c>
      <c r="V45" s="1">
        <f>IF(AND(Info!$E45&gt;=$B$120,$H$46&lt;&gt;$S$46),1,0)</f>
        <v>0</v>
      </c>
      <c r="W45" s="50">
        <f t="shared" si="0"/>
        <v>0</v>
      </c>
      <c r="X45" s="50">
        <f t="shared" si="3"/>
        <v>0</v>
      </c>
      <c r="Y45" s="1">
        <f t="shared" si="1"/>
        <v>0</v>
      </c>
      <c r="Z45" s="59"/>
    </row>
    <row r="46" spans="1:21" ht="15.75">
      <c r="A46" s="99"/>
      <c r="B46" s="91"/>
      <c r="C46" s="91"/>
      <c r="D46" s="96" t="s">
        <v>40</v>
      </c>
      <c r="E46" s="97"/>
      <c r="F46" s="97"/>
      <c r="G46" s="97"/>
      <c r="H46" s="63"/>
      <c r="I46" s="91"/>
      <c r="J46" s="91"/>
      <c r="K46" s="116"/>
      <c r="R46" s="19"/>
      <c r="S46" s="28">
        <v>0</v>
      </c>
      <c r="T46" s="31"/>
      <c r="U46" s="31"/>
    </row>
    <row r="47" spans="1:21" ht="15.75">
      <c r="A47" s="99"/>
      <c r="B47" s="91"/>
      <c r="C47" s="91"/>
      <c r="D47" s="96" t="s">
        <v>47</v>
      </c>
      <c r="E47" s="97"/>
      <c r="F47" s="97"/>
      <c r="G47" s="97"/>
      <c r="H47" s="63"/>
      <c r="I47" s="91"/>
      <c r="J47" s="91"/>
      <c r="K47" s="116"/>
      <c r="S47" s="58"/>
      <c r="T47" s="31"/>
      <c r="U47" s="31"/>
    </row>
    <row r="48" spans="1:11" ht="12.75">
      <c r="A48" s="99"/>
      <c r="B48" s="92"/>
      <c r="C48" s="92"/>
      <c r="D48" s="135"/>
      <c r="E48" s="135"/>
      <c r="F48" s="135"/>
      <c r="G48" s="135"/>
      <c r="H48" s="135"/>
      <c r="I48" s="92"/>
      <c r="J48" s="92"/>
      <c r="K48" s="116"/>
    </row>
    <row r="49" spans="1:11" ht="12.75" customHeight="1">
      <c r="A49" s="98"/>
      <c r="B49" s="126" t="s">
        <v>49</v>
      </c>
      <c r="C49" s="127"/>
      <c r="D49" s="127"/>
      <c r="E49" s="127"/>
      <c r="F49" s="127"/>
      <c r="G49" s="127"/>
      <c r="H49" s="127"/>
      <c r="I49" s="127"/>
      <c r="J49" s="128"/>
      <c r="K49" s="116"/>
    </row>
    <row r="50" spans="1:11" ht="12.75">
      <c r="A50" s="98"/>
      <c r="B50" s="129"/>
      <c r="C50" s="130"/>
      <c r="D50" s="130"/>
      <c r="E50" s="130"/>
      <c r="F50" s="130"/>
      <c r="G50" s="130"/>
      <c r="H50" s="130"/>
      <c r="I50" s="130"/>
      <c r="J50" s="131"/>
      <c r="K50" s="116"/>
    </row>
    <row r="51" spans="1:11" ht="12.75">
      <c r="A51" s="98"/>
      <c r="B51" s="129"/>
      <c r="C51" s="130"/>
      <c r="D51" s="130"/>
      <c r="E51" s="130"/>
      <c r="F51" s="130"/>
      <c r="G51" s="130"/>
      <c r="H51" s="130"/>
      <c r="I51" s="130"/>
      <c r="J51" s="131"/>
      <c r="K51" s="116"/>
    </row>
    <row r="52" spans="2:10" ht="12.75">
      <c r="B52" s="129"/>
      <c r="C52" s="130"/>
      <c r="D52" s="130"/>
      <c r="E52" s="130"/>
      <c r="F52" s="130"/>
      <c r="G52" s="130"/>
      <c r="H52" s="130"/>
      <c r="I52" s="130"/>
      <c r="J52" s="131"/>
    </row>
    <row r="53" spans="2:10" ht="12.75">
      <c r="B53" s="132"/>
      <c r="C53" s="133"/>
      <c r="D53" s="133"/>
      <c r="E53" s="133"/>
      <c r="F53" s="133"/>
      <c r="G53" s="133"/>
      <c r="H53" s="133"/>
      <c r="I53" s="133"/>
      <c r="J53" s="134"/>
    </row>
    <row r="90" spans="1:9" ht="12.75" hidden="1">
      <c r="A90" s="17" t="s">
        <v>1</v>
      </c>
      <c r="B90" s="17" t="s">
        <v>36</v>
      </c>
      <c r="C90" s="17" t="s">
        <v>44</v>
      </c>
      <c r="D90" s="17" t="s">
        <v>37</v>
      </c>
      <c r="E90" s="17" t="s">
        <v>45</v>
      </c>
      <c r="F90" s="73"/>
      <c r="G90" s="17" t="s">
        <v>38</v>
      </c>
      <c r="H90" s="17" t="s">
        <v>46</v>
      </c>
      <c r="I90" s="21"/>
    </row>
    <row r="91" spans="1:9" ht="12.75" hidden="1">
      <c r="A91" s="25">
        <v>0</v>
      </c>
      <c r="B91" s="25">
        <v>0</v>
      </c>
      <c r="C91" s="25">
        <v>0</v>
      </c>
      <c r="D91" s="25">
        <v>0</v>
      </c>
      <c r="E91" s="25">
        <v>0</v>
      </c>
      <c r="F91" s="74"/>
      <c r="G91" s="26">
        <v>0</v>
      </c>
      <c r="H91" s="26">
        <v>0</v>
      </c>
      <c r="I91" s="21"/>
    </row>
    <row r="92" spans="1:8" ht="12.75" hidden="1">
      <c r="A92" s="10">
        <v>1</v>
      </c>
      <c r="B92" s="15">
        <v>14500</v>
      </c>
      <c r="C92" s="15">
        <v>19500</v>
      </c>
      <c r="D92" s="16">
        <v>590</v>
      </c>
      <c r="E92" s="16">
        <v>795</v>
      </c>
      <c r="F92" s="75"/>
      <c r="G92" s="1">
        <v>1000</v>
      </c>
      <c r="H92" s="1">
        <v>1345</v>
      </c>
    </row>
    <row r="93" spans="1:8" ht="12.75" hidden="1">
      <c r="A93" s="5">
        <v>2</v>
      </c>
      <c r="B93" s="7">
        <v>15000</v>
      </c>
      <c r="C93" s="7">
        <v>20165</v>
      </c>
      <c r="D93" s="2">
        <v>850</v>
      </c>
      <c r="E93" s="2">
        <v>1145</v>
      </c>
      <c r="F93" s="75"/>
      <c r="G93" s="1">
        <v>1030</v>
      </c>
      <c r="H93" s="1">
        <v>1445</v>
      </c>
    </row>
    <row r="94" spans="1:8" ht="12.75" hidden="1">
      <c r="A94" s="5">
        <v>3</v>
      </c>
      <c r="B94" s="7">
        <v>15500</v>
      </c>
      <c r="C94" s="7">
        <v>20830</v>
      </c>
      <c r="D94" s="2">
        <v>1120</v>
      </c>
      <c r="E94" s="2">
        <v>1505</v>
      </c>
      <c r="F94" s="75"/>
      <c r="G94" s="1">
        <v>1140</v>
      </c>
      <c r="H94" s="1">
        <v>1585</v>
      </c>
    </row>
    <row r="95" spans="1:8" ht="12.75" hidden="1">
      <c r="A95" s="5">
        <v>4</v>
      </c>
      <c r="B95" s="7">
        <v>16000</v>
      </c>
      <c r="C95" s="7">
        <v>21495</v>
      </c>
      <c r="D95" s="2">
        <v>3090</v>
      </c>
      <c r="E95" s="2">
        <v>4150</v>
      </c>
      <c r="F95" s="33"/>
      <c r="G95" s="57"/>
      <c r="H95" s="57"/>
    </row>
    <row r="96" spans="1:8" ht="12.75" hidden="1">
      <c r="A96" s="5">
        <v>5</v>
      </c>
      <c r="B96" s="7">
        <v>16500</v>
      </c>
      <c r="C96" s="7">
        <v>22160</v>
      </c>
      <c r="D96" s="2">
        <v>3590</v>
      </c>
      <c r="E96" s="2">
        <v>4825</v>
      </c>
      <c r="F96" s="33"/>
      <c r="G96" s="19"/>
      <c r="H96" s="19"/>
    </row>
    <row r="97" spans="1:8" ht="12.75" hidden="1">
      <c r="A97" s="5">
        <v>6</v>
      </c>
      <c r="B97" s="7">
        <v>17115</v>
      </c>
      <c r="C97" s="7">
        <v>22990</v>
      </c>
      <c r="D97" s="33"/>
      <c r="E97" s="34"/>
      <c r="F97" s="34"/>
      <c r="G97" s="56"/>
      <c r="H97" s="56"/>
    </row>
    <row r="98" spans="1:10" ht="12.75" hidden="1">
      <c r="A98" s="5">
        <v>7</v>
      </c>
      <c r="B98" s="7">
        <v>17730</v>
      </c>
      <c r="C98" s="7">
        <v>23820</v>
      </c>
      <c r="D98" s="33"/>
      <c r="E98" s="34"/>
      <c r="F98" s="68"/>
      <c r="G98" s="29">
        <v>600</v>
      </c>
      <c r="H98" s="29">
        <v>850</v>
      </c>
      <c r="I98" s="76" t="s">
        <v>8</v>
      </c>
      <c r="J98" s="77"/>
    </row>
    <row r="99" spans="1:8" ht="12.75" hidden="1">
      <c r="A99" s="5">
        <v>8</v>
      </c>
      <c r="B99" s="7">
        <v>18345</v>
      </c>
      <c r="C99" s="7">
        <v>24650</v>
      </c>
      <c r="D99" s="33"/>
      <c r="E99" s="34"/>
      <c r="F99" s="69"/>
      <c r="G99" s="55"/>
      <c r="H99" s="55"/>
    </row>
    <row r="100" spans="1:10" ht="12.75" hidden="1">
      <c r="A100" s="5">
        <v>9</v>
      </c>
      <c r="B100" s="7">
        <v>18960</v>
      </c>
      <c r="C100" s="7">
        <v>25480</v>
      </c>
      <c r="D100" s="33"/>
      <c r="E100" s="34"/>
      <c r="F100" s="71"/>
      <c r="G100" s="30">
        <v>0.1</v>
      </c>
      <c r="H100" s="30">
        <v>0.1</v>
      </c>
      <c r="I100" s="76" t="s">
        <v>33</v>
      </c>
      <c r="J100" s="78"/>
    </row>
    <row r="101" spans="1:8" ht="12.75" hidden="1">
      <c r="A101" s="5">
        <v>10</v>
      </c>
      <c r="B101" s="7">
        <v>19575</v>
      </c>
      <c r="C101" s="7">
        <v>26310</v>
      </c>
      <c r="D101" s="33"/>
      <c r="E101" s="34"/>
      <c r="F101" s="70"/>
      <c r="G101" s="72"/>
      <c r="H101" s="72"/>
    </row>
    <row r="102" spans="1:10" ht="12.75" hidden="1">
      <c r="A102" s="5">
        <v>11</v>
      </c>
      <c r="B102" s="7">
        <v>20315</v>
      </c>
      <c r="C102" s="7">
        <v>27300</v>
      </c>
      <c r="D102" s="33"/>
      <c r="E102" s="34"/>
      <c r="F102" s="19"/>
      <c r="G102" s="8">
        <v>10.25</v>
      </c>
      <c r="H102" s="8">
        <v>10.25</v>
      </c>
      <c r="I102" s="76" t="s">
        <v>51</v>
      </c>
      <c r="J102" s="77"/>
    </row>
    <row r="103" spans="1:8" ht="12.75" hidden="1">
      <c r="A103" s="5">
        <v>12</v>
      </c>
      <c r="B103" s="7">
        <v>21055</v>
      </c>
      <c r="C103" s="7">
        <v>28290</v>
      </c>
      <c r="D103" s="33"/>
      <c r="E103" s="34"/>
      <c r="F103" s="19"/>
      <c r="G103" s="20"/>
      <c r="H103" s="20"/>
    </row>
    <row r="104" spans="1:10" ht="12.75" hidden="1">
      <c r="A104" s="5">
        <v>13</v>
      </c>
      <c r="B104" s="7">
        <v>21795</v>
      </c>
      <c r="C104" s="7">
        <v>29280</v>
      </c>
      <c r="D104" s="33"/>
      <c r="E104" s="34"/>
      <c r="F104" s="54"/>
      <c r="G104" s="30">
        <v>0.164</v>
      </c>
      <c r="H104" s="30">
        <v>0.265</v>
      </c>
      <c r="I104" s="76" t="s">
        <v>31</v>
      </c>
      <c r="J104" s="78"/>
    </row>
    <row r="105" spans="1:8" ht="12.75" hidden="1">
      <c r="A105" s="5">
        <v>14</v>
      </c>
      <c r="B105" s="7">
        <v>22535</v>
      </c>
      <c r="C105" s="7">
        <v>30270</v>
      </c>
      <c r="D105" s="33"/>
      <c r="E105" s="34"/>
      <c r="F105" s="19"/>
      <c r="G105" s="20"/>
      <c r="H105" s="20"/>
    </row>
    <row r="106" spans="1:8" ht="12.75" hidden="1">
      <c r="A106" s="5">
        <v>15</v>
      </c>
      <c r="B106" s="7">
        <v>23405</v>
      </c>
      <c r="C106" s="7">
        <v>31440</v>
      </c>
      <c r="D106" s="33"/>
      <c r="E106" s="34"/>
      <c r="F106" s="66"/>
      <c r="G106" s="66"/>
      <c r="H106" s="66"/>
    </row>
    <row r="107" spans="1:6" ht="12.75" hidden="1">
      <c r="A107" s="5">
        <v>16</v>
      </c>
      <c r="B107" s="7">
        <v>24275</v>
      </c>
      <c r="C107" s="7">
        <v>32610</v>
      </c>
      <c r="D107" s="33"/>
      <c r="E107" s="34"/>
      <c r="F107" s="69"/>
    </row>
    <row r="108" spans="1:11" ht="12.75" hidden="1">
      <c r="A108" s="5">
        <v>17</v>
      </c>
      <c r="B108" s="7">
        <v>25145</v>
      </c>
      <c r="C108" s="7">
        <v>33780</v>
      </c>
      <c r="D108" s="33"/>
      <c r="E108" s="34"/>
      <c r="F108" s="21"/>
      <c r="G108" s="21"/>
      <c r="H108" s="21"/>
      <c r="I108" s="21"/>
      <c r="J108" s="21"/>
      <c r="K108" s="21"/>
    </row>
    <row r="109" spans="1:11" ht="12.75" hidden="1">
      <c r="A109" s="5">
        <v>18</v>
      </c>
      <c r="B109" s="7">
        <v>26145</v>
      </c>
      <c r="C109" s="7">
        <v>35125</v>
      </c>
      <c r="D109" s="33"/>
      <c r="E109" s="34"/>
      <c r="F109" s="19"/>
      <c r="G109" s="20"/>
      <c r="H109" s="20"/>
      <c r="I109" s="20"/>
      <c r="J109" s="20"/>
      <c r="K109" s="20"/>
    </row>
    <row r="110" spans="1:11" ht="12.75" hidden="1">
      <c r="A110" s="5">
        <v>19</v>
      </c>
      <c r="B110" s="7">
        <v>27145</v>
      </c>
      <c r="C110" s="7">
        <v>36470</v>
      </c>
      <c r="D110" s="33"/>
      <c r="E110" s="34"/>
      <c r="F110" s="19"/>
      <c r="G110" s="20"/>
      <c r="H110" s="20"/>
      <c r="I110" s="20"/>
      <c r="J110" s="20"/>
      <c r="K110" s="20"/>
    </row>
    <row r="111" spans="1:11" ht="12.75" hidden="1">
      <c r="A111" s="5">
        <v>20</v>
      </c>
      <c r="B111" s="7">
        <v>28145</v>
      </c>
      <c r="C111" s="7">
        <v>37815</v>
      </c>
      <c r="D111" s="33"/>
      <c r="E111" s="34"/>
      <c r="F111" s="19"/>
      <c r="G111" s="20"/>
      <c r="H111" s="20"/>
      <c r="I111" s="20"/>
      <c r="J111" s="20"/>
      <c r="K111" s="20"/>
    </row>
    <row r="112" spans="1:7" ht="12.75" hidden="1">
      <c r="A112" s="5">
        <v>21</v>
      </c>
      <c r="B112" s="7">
        <v>29145</v>
      </c>
      <c r="C112" s="7">
        <v>39160</v>
      </c>
      <c r="D112" s="33"/>
      <c r="E112" s="34"/>
      <c r="F112" s="19"/>
      <c r="G112" s="20"/>
    </row>
    <row r="113" spans="1:6" ht="12.75" hidden="1">
      <c r="A113" s="5">
        <v>22</v>
      </c>
      <c r="B113" s="7">
        <v>30145</v>
      </c>
      <c r="C113" s="7">
        <v>40505</v>
      </c>
      <c r="D113" s="33"/>
      <c r="E113" s="34"/>
      <c r="F113" s="19"/>
    </row>
    <row r="114" spans="1:6" ht="12.75" hidden="1">
      <c r="A114" s="5">
        <v>23</v>
      </c>
      <c r="B114" s="7">
        <v>31145</v>
      </c>
      <c r="C114" s="7">
        <v>41850</v>
      </c>
      <c r="D114" s="33"/>
      <c r="E114" s="34"/>
      <c r="F114" s="19"/>
    </row>
    <row r="115" spans="1:6" ht="12.75" hidden="1">
      <c r="A115" s="5">
        <v>24</v>
      </c>
      <c r="B115" s="7">
        <v>32145</v>
      </c>
      <c r="C115" s="7">
        <v>43195</v>
      </c>
      <c r="D115" s="33"/>
      <c r="E115" s="34"/>
      <c r="F115" s="19"/>
    </row>
    <row r="116" spans="1:5" ht="12.75" hidden="1">
      <c r="A116" s="5">
        <v>25</v>
      </c>
      <c r="B116" s="7">
        <v>33145</v>
      </c>
      <c r="C116" s="7">
        <v>44540</v>
      </c>
      <c r="D116" s="33"/>
      <c r="E116" s="34"/>
    </row>
    <row r="117" spans="1:5" ht="12.75" hidden="1">
      <c r="A117" s="32">
        <v>26</v>
      </c>
      <c r="B117" s="7">
        <v>34145</v>
      </c>
      <c r="C117" s="7">
        <v>45885</v>
      </c>
      <c r="D117" s="33"/>
      <c r="E117" s="34"/>
    </row>
    <row r="118" spans="1:3" ht="12.75" hidden="1">
      <c r="A118" s="32">
        <v>27</v>
      </c>
      <c r="B118" s="7">
        <v>35145</v>
      </c>
      <c r="C118" s="1">
        <v>47230</v>
      </c>
    </row>
    <row r="119" spans="1:3" ht="12.75" hidden="1">
      <c r="A119" s="32">
        <v>28</v>
      </c>
      <c r="B119" s="7">
        <v>36145</v>
      </c>
      <c r="C119" s="1">
        <v>48575</v>
      </c>
    </row>
    <row r="120" spans="1:3" ht="12.75" hidden="1">
      <c r="A120" s="32">
        <v>29</v>
      </c>
      <c r="B120" s="7">
        <v>37145</v>
      </c>
      <c r="C120" s="1">
        <v>49920</v>
      </c>
    </row>
    <row r="121" spans="1:3" ht="12.75" hidden="1">
      <c r="A121" s="32">
        <v>30</v>
      </c>
      <c r="B121" s="7">
        <v>37145</v>
      </c>
      <c r="C121" s="1">
        <v>51265</v>
      </c>
    </row>
    <row r="122" spans="1:3" ht="12.75" hidden="1">
      <c r="A122" s="32">
        <v>31</v>
      </c>
      <c r="B122" s="7">
        <v>37145</v>
      </c>
      <c r="C122" s="1">
        <v>52610</v>
      </c>
    </row>
  </sheetData>
  <sheetProtection password="C50D" sheet="1" selectLockedCells="1"/>
  <mergeCells count="35">
    <mergeCell ref="D24:E24"/>
    <mergeCell ref="B9:J10"/>
    <mergeCell ref="B49:J53"/>
    <mergeCell ref="D48:H48"/>
    <mergeCell ref="B16:J16"/>
    <mergeCell ref="D22:E22"/>
    <mergeCell ref="D21:E21"/>
    <mergeCell ref="B18:J18"/>
    <mergeCell ref="B1:J8"/>
    <mergeCell ref="D25:E25"/>
    <mergeCell ref="K1:K51"/>
    <mergeCell ref="B11:J11"/>
    <mergeCell ref="B20:C48"/>
    <mergeCell ref="D20:H20"/>
    <mergeCell ref="B13:J15"/>
    <mergeCell ref="I20:J48"/>
    <mergeCell ref="D26:E26"/>
    <mergeCell ref="D27:H27"/>
    <mergeCell ref="D46:G46"/>
    <mergeCell ref="D47:G47"/>
    <mergeCell ref="A1:A51"/>
    <mergeCell ref="F21:H21"/>
    <mergeCell ref="F22:H22"/>
    <mergeCell ref="F23:H23"/>
    <mergeCell ref="B12:J12"/>
    <mergeCell ref="I98:J98"/>
    <mergeCell ref="I104:J104"/>
    <mergeCell ref="I102:J102"/>
    <mergeCell ref="I100:J100"/>
    <mergeCell ref="B19:J19"/>
    <mergeCell ref="B17:J17"/>
    <mergeCell ref="F24:H24"/>
    <mergeCell ref="F25:H25"/>
    <mergeCell ref="F26:H26"/>
    <mergeCell ref="D23:E23"/>
  </mergeCells>
  <dataValidations count="10">
    <dataValidation type="whole" operator="lessThanOrEqual" allowBlank="1" showInputMessage="1" showErrorMessage="1" promptTitle="Days on LOP" prompt="Please enter the number of days for which Pay has to be deducted." errorTitle="Invalid Number of Days" error="Please enter the correct number of days" sqref="H29 H34 H36 H39 H41">
      <formula1>30</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30:H31 H33 H35 H37:H38 H40 H42:H43 H45">
      <formula1>31</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32">
      <formula1>28</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H44">
      <formula1>29</formula1>
    </dataValidation>
    <dataValidation type="list" allowBlank="1" showInputMessage="1" showErrorMessage="1" promptTitle="10th Stagnation" prompt="If you are eligible for 10th Stagnation, please select the month from which you are eligible" errorTitle="Wrong Date" error="Please choose the correct date." sqref="H46">
      <formula1>$D$29:$D$45</formula1>
    </dataValidation>
    <dataValidation type="list" showInputMessage="1" showErrorMessage="1" promptTitle="11th BP Basic Pay" prompt="Please select your 11th Bipartite Basic Pay" errorTitle="Wrong Basic Pay" error="The Basic Pay you have selected is incorrect !" sqref="E29:E45">
      <formula1>$B$92:$B$120</formula1>
    </dataValidation>
    <dataValidation type="list" allowBlank="1" showInputMessage="1" showErrorMessage="1" promptTitle="11th Stagnation" prompt="If you are eligible for 11th Stagnation, please select the month from which you are eligible" errorTitle="Wrong Date" error="Please choose the correct date." sqref="H47">
      <formula1>$D$29:$D$45</formula1>
    </dataValidation>
    <dataValidation type="list" showInputMessage="1" showErrorMessage="1" promptTitle="11th BP Spl. Pay" prompt="Please select your 11th Bipartite Special Pay" errorTitle="Wrong Special Pay" error="The Special Pay selected is not correct !" sqref="F29:F45">
      <formula1>$D$92:$D$96</formula1>
    </dataValidation>
    <dataValidation type="list" allowBlank="1" showInputMessage="1" showErrorMessage="1" promptTitle="11th BP FPP" prompt="Please select your 11th Bipartite Fixed Personal Pay" errorTitle="Wrong FPP" error="The Fixed Personal Pay selected is incorrect!" sqref="G29:G45">
      <formula1>IF(E29&gt;$B$111,$G$93:$G$94,$G$91:$G$91)</formula1>
    </dataValidation>
    <dataValidation type="list" allowBlank="1" showInputMessage="1" showErrorMessage="1" promptTitle="Pension or NPS" prompt="Please select Pension or NPS" errorTitle="Wrong Option" error="Please select the correct Option" sqref="F26:H26">
      <formula1>"Pension, NPS"</formula1>
    </dataValidation>
  </dataValidations>
  <printOptions/>
  <pageMargins left="0.75" right="0.75" top="1" bottom="1" header="0.5" footer="0.5"/>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dimension ref="A1:AE118"/>
  <sheetViews>
    <sheetView workbookViewId="0" topLeftCell="A1">
      <selection activeCell="D1" sqref="D1:N1"/>
    </sheetView>
  </sheetViews>
  <sheetFormatPr defaultColWidth="9.140625" defaultRowHeight="12.75"/>
  <cols>
    <col min="1" max="1" width="8.7109375" style="0" customWidth="1"/>
    <col min="2" max="2" width="3.8515625" style="0" hidden="1" customWidth="1"/>
    <col min="3" max="3" width="3.8515625" style="0" customWidth="1"/>
    <col min="4" max="4" width="10.57421875" style="0" customWidth="1"/>
    <col min="5" max="6" width="8.57421875" style="0" customWidth="1"/>
    <col min="7" max="7" width="8.57421875" style="0" hidden="1" customWidth="1"/>
    <col min="8" max="8" width="9.57421875" style="0" customWidth="1"/>
    <col min="9" max="9" width="8.8515625" style="0" bestFit="1" customWidth="1"/>
    <col min="10" max="10" width="10.57421875" style="0" bestFit="1" customWidth="1"/>
    <col min="11" max="11" width="9.57421875" style="0" customWidth="1"/>
    <col min="12" max="12" width="10.57421875" style="0" customWidth="1"/>
    <col min="13" max="13" width="9.57421875" style="0" customWidth="1"/>
    <col min="14" max="14" width="10.57421875" style="0" customWidth="1"/>
    <col min="15" max="15" width="8.140625" style="0" bestFit="1" customWidth="1"/>
    <col min="16" max="16" width="3.8515625" style="0" customWidth="1"/>
    <col min="17" max="17" width="10.57421875" style="0" customWidth="1"/>
    <col min="18" max="18" width="9.140625" style="0" bestFit="1" customWidth="1"/>
    <col min="19" max="19" width="8.57421875" style="0" customWidth="1"/>
    <col min="20" max="20" width="8.57421875" style="0" hidden="1" customWidth="1"/>
    <col min="21" max="21" width="9.57421875" style="0" customWidth="1"/>
    <col min="22" max="22" width="8.8515625" style="0" bestFit="1" customWidth="1"/>
    <col min="23" max="24" width="9.57421875" style="0" customWidth="1"/>
    <col min="25" max="25" width="10.57421875" style="0" customWidth="1"/>
    <col min="26" max="26" width="9.57421875" style="0" customWidth="1"/>
    <col min="27" max="28" width="10.57421875" style="0" customWidth="1"/>
    <col min="29" max="29" width="11.00390625" style="0" customWidth="1"/>
    <col min="30" max="31" width="9.140625" style="0" hidden="1" customWidth="1"/>
  </cols>
  <sheetData>
    <row r="1" spans="1:29" ht="12.75">
      <c r="A1" s="156"/>
      <c r="B1" s="157"/>
      <c r="C1" s="158"/>
      <c r="D1" s="141" t="s">
        <v>41</v>
      </c>
      <c r="E1" s="165"/>
      <c r="F1" s="165"/>
      <c r="G1" s="165"/>
      <c r="H1" s="165"/>
      <c r="I1" s="165"/>
      <c r="J1" s="165"/>
      <c r="K1" s="165"/>
      <c r="L1" s="165"/>
      <c r="M1" s="165"/>
      <c r="N1" s="142"/>
      <c r="O1" s="156"/>
      <c r="P1" s="158"/>
      <c r="Q1" s="141" t="s">
        <v>41</v>
      </c>
      <c r="R1" s="165"/>
      <c r="S1" s="165"/>
      <c r="T1" s="165"/>
      <c r="U1" s="165"/>
      <c r="V1" s="165"/>
      <c r="W1" s="165"/>
      <c r="X1" s="165"/>
      <c r="Y1" s="165"/>
      <c r="Z1" s="165"/>
      <c r="AA1" s="165"/>
      <c r="AB1" s="165"/>
      <c r="AC1" s="142"/>
    </row>
    <row r="2" spans="1:29" ht="12.75">
      <c r="A2" s="159"/>
      <c r="B2" s="160"/>
      <c r="C2" s="161"/>
      <c r="D2" s="149" t="s">
        <v>14</v>
      </c>
      <c r="E2" s="150"/>
      <c r="F2" s="151">
        <f>Info!F21</f>
        <v>0</v>
      </c>
      <c r="G2" s="151"/>
      <c r="H2" s="151"/>
      <c r="I2" s="151"/>
      <c r="J2" s="152"/>
      <c r="K2" s="13" t="s">
        <v>20</v>
      </c>
      <c r="L2" s="143">
        <f>Info!F24</f>
        <v>0</v>
      </c>
      <c r="M2" s="144"/>
      <c r="N2" s="145"/>
      <c r="O2" s="159"/>
      <c r="P2" s="161"/>
      <c r="Q2" s="149" t="s">
        <v>14</v>
      </c>
      <c r="R2" s="150"/>
      <c r="S2" s="151">
        <f>F2</f>
        <v>0</v>
      </c>
      <c r="T2" s="151"/>
      <c r="U2" s="151"/>
      <c r="V2" s="151"/>
      <c r="W2" s="152"/>
      <c r="X2" s="13" t="s">
        <v>20</v>
      </c>
      <c r="Y2" s="143">
        <f>Info!F24</f>
        <v>0</v>
      </c>
      <c r="Z2" s="144"/>
      <c r="AA2" s="144"/>
      <c r="AB2" s="144"/>
      <c r="AC2" s="145"/>
    </row>
    <row r="3" spans="1:29" ht="12.75">
      <c r="A3" s="159"/>
      <c r="B3" s="160"/>
      <c r="C3" s="161"/>
      <c r="D3" s="149" t="s">
        <v>15</v>
      </c>
      <c r="E3" s="150"/>
      <c r="F3" s="153">
        <f>Info!F23</f>
        <v>0</v>
      </c>
      <c r="G3" s="151"/>
      <c r="H3" s="151"/>
      <c r="I3" s="151"/>
      <c r="J3" s="152"/>
      <c r="K3" s="13" t="s">
        <v>21</v>
      </c>
      <c r="L3" s="143">
        <f>Info!F25</f>
        <v>0</v>
      </c>
      <c r="M3" s="144"/>
      <c r="N3" s="145"/>
      <c r="O3" s="159"/>
      <c r="P3" s="161"/>
      <c r="Q3" s="149" t="s">
        <v>15</v>
      </c>
      <c r="R3" s="150"/>
      <c r="S3" s="153">
        <f>F3</f>
        <v>0</v>
      </c>
      <c r="T3" s="151"/>
      <c r="U3" s="151"/>
      <c r="V3" s="151"/>
      <c r="W3" s="152"/>
      <c r="X3" s="13" t="s">
        <v>21</v>
      </c>
      <c r="Y3" s="143">
        <f>Info!F25</f>
        <v>0</v>
      </c>
      <c r="Z3" s="144"/>
      <c r="AA3" s="144"/>
      <c r="AB3" s="144"/>
      <c r="AC3" s="145"/>
    </row>
    <row r="4" spans="1:29" ht="12.75">
      <c r="A4" s="162"/>
      <c r="B4" s="163"/>
      <c r="C4" s="164"/>
      <c r="D4" s="149" t="s">
        <v>16</v>
      </c>
      <c r="E4" s="150"/>
      <c r="F4" s="151">
        <f>Info!F22</f>
        <v>0</v>
      </c>
      <c r="G4" s="151"/>
      <c r="H4" s="151"/>
      <c r="I4" s="151"/>
      <c r="J4" s="152"/>
      <c r="K4" s="22"/>
      <c r="L4" s="146"/>
      <c r="M4" s="147"/>
      <c r="N4" s="148"/>
      <c r="O4" s="162"/>
      <c r="P4" s="164"/>
      <c r="Q4" s="149" t="s">
        <v>16</v>
      </c>
      <c r="R4" s="150"/>
      <c r="S4" s="151">
        <f>F4</f>
        <v>0</v>
      </c>
      <c r="T4" s="151"/>
      <c r="U4" s="151"/>
      <c r="V4" s="151"/>
      <c r="W4" s="152"/>
      <c r="X4" s="22"/>
      <c r="Y4" s="146"/>
      <c r="Z4" s="147"/>
      <c r="AA4" s="147"/>
      <c r="AB4" s="147"/>
      <c r="AC4" s="148"/>
    </row>
    <row r="5" spans="1:29" ht="12.75" customHeight="1">
      <c r="A5" s="140" t="s">
        <v>4</v>
      </c>
      <c r="B5" s="140" t="s">
        <v>12</v>
      </c>
      <c r="C5" s="138" t="s">
        <v>12</v>
      </c>
      <c r="D5" s="154" t="s">
        <v>52</v>
      </c>
      <c r="E5" s="154"/>
      <c r="F5" s="154"/>
      <c r="G5" s="154"/>
      <c r="H5" s="154"/>
      <c r="I5" s="154"/>
      <c r="J5" s="154"/>
      <c r="K5" s="154"/>
      <c r="L5" s="154"/>
      <c r="M5" s="154"/>
      <c r="N5" s="154"/>
      <c r="O5" s="140" t="s">
        <v>4</v>
      </c>
      <c r="P5" s="138" t="s">
        <v>12</v>
      </c>
      <c r="Q5" s="154" t="s">
        <v>53</v>
      </c>
      <c r="R5" s="154"/>
      <c r="S5" s="154"/>
      <c r="T5" s="154"/>
      <c r="U5" s="154"/>
      <c r="V5" s="154"/>
      <c r="W5" s="154"/>
      <c r="X5" s="154"/>
      <c r="Y5" s="154"/>
      <c r="Z5" s="154"/>
      <c r="AA5" s="154"/>
      <c r="AB5" s="141" t="s">
        <v>34</v>
      </c>
      <c r="AC5" s="142"/>
    </row>
    <row r="6" spans="1:29" ht="22.5">
      <c r="A6" s="140"/>
      <c r="B6" s="140"/>
      <c r="C6" s="139"/>
      <c r="D6" s="9" t="s">
        <v>2</v>
      </c>
      <c r="E6" s="9" t="s">
        <v>5</v>
      </c>
      <c r="F6" s="9" t="s">
        <v>6</v>
      </c>
      <c r="G6" s="9" t="s">
        <v>13</v>
      </c>
      <c r="H6" s="9" t="s">
        <v>31</v>
      </c>
      <c r="I6" s="9" t="s">
        <v>8</v>
      </c>
      <c r="J6" s="9" t="s">
        <v>3</v>
      </c>
      <c r="K6" s="9" t="s">
        <v>0</v>
      </c>
      <c r="L6" s="9" t="s">
        <v>7</v>
      </c>
      <c r="M6" s="9" t="str">
        <f>IF($A$99=1,"PF","NPS")</f>
        <v>NPS</v>
      </c>
      <c r="N6" s="9" t="s">
        <v>9</v>
      </c>
      <c r="O6" s="140"/>
      <c r="P6" s="155"/>
      <c r="Q6" s="9" t="s">
        <v>2</v>
      </c>
      <c r="R6" s="9" t="s">
        <v>5</v>
      </c>
      <c r="S6" s="9" t="s">
        <v>6</v>
      </c>
      <c r="T6" s="9" t="s">
        <v>13</v>
      </c>
      <c r="U6" s="9" t="s">
        <v>32</v>
      </c>
      <c r="V6" s="9" t="s">
        <v>8</v>
      </c>
      <c r="W6" s="9" t="s">
        <v>3</v>
      </c>
      <c r="X6" s="9" t="s">
        <v>0</v>
      </c>
      <c r="Y6" s="9" t="s">
        <v>7</v>
      </c>
      <c r="Z6" s="9" t="str">
        <f>IF($A$99=1,"PF","NPS")</f>
        <v>NPS</v>
      </c>
      <c r="AA6" s="9" t="s">
        <v>9</v>
      </c>
      <c r="AB6" s="9" t="s">
        <v>10</v>
      </c>
      <c r="AC6" s="9" t="s">
        <v>11</v>
      </c>
    </row>
    <row r="7" spans="1:31" ht="12.75">
      <c r="A7" s="11">
        <v>44866</v>
      </c>
      <c r="B7" s="12">
        <v>30</v>
      </c>
      <c r="C7" s="12">
        <f>B7-Info!H29</f>
        <v>30</v>
      </c>
      <c r="D7" s="13">
        <f>Info!E29/B7*C7</f>
        <v>0</v>
      </c>
      <c r="E7" s="13">
        <f>Info!F29/B7*C7</f>
        <v>0</v>
      </c>
      <c r="F7" s="13">
        <f>IF(Info!E29&gt;Info!$B$110,Info!G29/B7*C7,0)</f>
        <v>0</v>
      </c>
      <c r="G7" s="13">
        <f>IF(F7&gt;0,Info!$G$92/B7*C7,0)</f>
        <v>0</v>
      </c>
      <c r="H7" s="14">
        <f>D7*Info!$G$104</f>
        <v>0</v>
      </c>
      <c r="I7" s="14">
        <f>IF(D7&gt;0,Info!$G$98/B7*C7,0)</f>
        <v>0</v>
      </c>
      <c r="J7" s="13">
        <f>((Info!E29+Info!F29)*$C102)/B7*C7+(H7*$C102)+(I7*$C102)</f>
        <v>0</v>
      </c>
      <c r="K7" s="6">
        <f>(D7+E7)*Info!$G$102/100</f>
        <v>0</v>
      </c>
      <c r="L7" s="13">
        <f>D7+E7+F7+H7+I7+J7+K7</f>
        <v>0</v>
      </c>
      <c r="M7" s="13">
        <f>IF($A$99=1,(D7+E7+G7)*Info!$G$100,(D7+E7+AD7+G7)*Info!$G$100)</f>
        <v>0</v>
      </c>
      <c r="N7" s="13">
        <f>L7-M7</f>
        <v>0</v>
      </c>
      <c r="O7" s="11">
        <f>$A7</f>
        <v>44866</v>
      </c>
      <c r="P7" s="12">
        <f>C7</f>
        <v>30</v>
      </c>
      <c r="Q7" s="24">
        <f>Info!$Y29/B7*C7</f>
        <v>0</v>
      </c>
      <c r="R7" s="24">
        <f>VLOOKUP(Info!$F29,Info!$D$91:Info!$E$96,2,FALSE())/B7*C7</f>
        <v>0</v>
      </c>
      <c r="S7" s="24">
        <f>IF(Info!E29&gt;Info!$B$110,VLOOKUP(Info!$G29,Info!$G$91:Info!$H$94,2,FALSE())/B7*C7,0)</f>
        <v>0</v>
      </c>
      <c r="T7" s="24">
        <f>IF(S7&gt;0,Info!$H$92/B7*C7,0)</f>
        <v>0</v>
      </c>
      <c r="U7" s="14">
        <f>Q7*Info!$H$104</f>
        <v>0</v>
      </c>
      <c r="V7" s="14">
        <f>IF($Q7&gt;0,Info!$H$98/B7*C7,0)</f>
        <v>0</v>
      </c>
      <c r="W7" s="13">
        <f>((Info!Y29+Info!U29)*$D102)/B7*C7+(U7*D102)+(V7*D102)</f>
        <v>0</v>
      </c>
      <c r="X7" s="6">
        <f>(Q7+R7)*Info!$H$102/100</f>
        <v>0</v>
      </c>
      <c r="Y7" s="13">
        <f>Q7+R7+S7+U7+V7+W7+X7</f>
        <v>0</v>
      </c>
      <c r="Z7" s="13">
        <f>IF($A$99=1,(Q7+R7+T7)*Info!$H$100,(Q7+R7+AE7+T7)*Info!$H$100)</f>
        <v>0</v>
      </c>
      <c r="AA7" s="13">
        <f>Y7-Z7</f>
        <v>0</v>
      </c>
      <c r="AB7" s="13">
        <f>Y7-L7</f>
        <v>0</v>
      </c>
      <c r="AC7" s="13">
        <f>AA7-N7</f>
        <v>0</v>
      </c>
      <c r="AD7" s="47">
        <f>((Info!E29+Info!F29)*$C102)/B7*C7</f>
        <v>0</v>
      </c>
      <c r="AE7" s="47">
        <f>((Info!Y29+Info!U29)*$D102)/B7*C7</f>
        <v>0</v>
      </c>
    </row>
    <row r="8" spans="1:31" ht="12.75">
      <c r="A8" s="11">
        <v>44896</v>
      </c>
      <c r="B8" s="12">
        <v>31</v>
      </c>
      <c r="C8" s="12">
        <f>B8-Info!H30</f>
        <v>31</v>
      </c>
      <c r="D8" s="13">
        <f>Info!E30/B8*C8</f>
        <v>0</v>
      </c>
      <c r="E8" s="13">
        <f>Info!F30/B8*C8</f>
        <v>0</v>
      </c>
      <c r="F8" s="13">
        <f>IF(Info!E30&gt;Info!$B$110,Info!G30/B8*C8,0)</f>
        <v>0</v>
      </c>
      <c r="G8" s="13">
        <f>IF(F8&gt;0,Info!$G$92/B8*C8,0)</f>
        <v>0</v>
      </c>
      <c r="H8" s="14">
        <f>D8*Info!$G$104</f>
        <v>0</v>
      </c>
      <c r="I8" s="14">
        <f>IF(D8&gt;0,Info!$G$98/B8*C8,0)</f>
        <v>0</v>
      </c>
      <c r="J8" s="13">
        <f>((Info!E30+Info!F30)*$C103)/B8*C8+(H8*$C103)+(I8*$C103)</f>
        <v>0</v>
      </c>
      <c r="K8" s="6">
        <f>(D8+E8)*Info!$G$102/100</f>
        <v>0</v>
      </c>
      <c r="L8" s="13">
        <f>D8+E8+F8+H8+I8+J8+K8</f>
        <v>0</v>
      </c>
      <c r="M8" s="13">
        <f>IF($A$99=1,(D8+E8+G8)*Info!$G$100,(D8+E8+AD8+G8)*Info!$G$100)</f>
        <v>0</v>
      </c>
      <c r="N8" s="13">
        <f aca="true" t="shared" si="0" ref="N8:N24">L8-M8</f>
        <v>0</v>
      </c>
      <c r="O8" s="11">
        <f aca="true" t="shared" si="1" ref="O8:O24">$A8</f>
        <v>44896</v>
      </c>
      <c r="P8" s="12">
        <f>C8</f>
        <v>31</v>
      </c>
      <c r="Q8" s="24">
        <f>Info!$Y30/B8*C8</f>
        <v>0</v>
      </c>
      <c r="R8" s="24">
        <f>VLOOKUP(Info!$F30,Info!$D$91:Info!$E$96,2,FALSE())/B8*C8</f>
        <v>0</v>
      </c>
      <c r="S8" s="24">
        <f>IF(Info!E30&gt;Info!$B$110,VLOOKUP(Info!$G30,Info!$G$91:Info!$H$94,2,FALSE())/B8*C8,0)</f>
        <v>0</v>
      </c>
      <c r="T8" s="24">
        <f>IF(S8&gt;0,Info!$H$92/B8*C8,0)</f>
        <v>0</v>
      </c>
      <c r="U8" s="14">
        <f>Q8*Info!$H$104</f>
        <v>0</v>
      </c>
      <c r="V8" s="14">
        <f>IF($Q8&gt;0,Info!$H$98/B8*C8,0)</f>
        <v>0</v>
      </c>
      <c r="W8" s="13">
        <f>((Info!Y30+Info!U30)*$D103)/B8*C8+(U8*D103)+(V8*D103)</f>
        <v>0</v>
      </c>
      <c r="X8" s="6">
        <f>(Q8+R8)*Info!$H$102/100</f>
        <v>0</v>
      </c>
      <c r="Y8" s="13">
        <f>Q8+R8+S8+U8+V8+W8+X8</f>
        <v>0</v>
      </c>
      <c r="Z8" s="13">
        <f>IF($A$99=1,(Q8+R8+T8)*Info!$H$100,(Q8+R8+AE8+T8)*Info!$H$100)</f>
        <v>0</v>
      </c>
      <c r="AA8" s="13">
        <f aca="true" t="shared" si="2" ref="AA8:AA24">Y8-Z8</f>
        <v>0</v>
      </c>
      <c r="AB8" s="13">
        <f>Y8-L8</f>
        <v>0</v>
      </c>
      <c r="AC8" s="13">
        <f>AA8-N8</f>
        <v>0</v>
      </c>
      <c r="AD8" s="47">
        <f>((Info!E30+Info!F30)*$C103)/B8*C8</f>
        <v>0</v>
      </c>
      <c r="AE8" s="47">
        <f>((Info!Y30+Info!U30)*$D103)/B8*C8</f>
        <v>0</v>
      </c>
    </row>
    <row r="9" spans="1:31" ht="12.75">
      <c r="A9" s="11">
        <v>44927</v>
      </c>
      <c r="B9" s="12">
        <v>31</v>
      </c>
      <c r="C9" s="12">
        <f>B9-Info!H31</f>
        <v>31</v>
      </c>
      <c r="D9" s="13">
        <f>Info!E31/B9*C9</f>
        <v>0</v>
      </c>
      <c r="E9" s="13">
        <f>Info!F31/B9*C9</f>
        <v>0</v>
      </c>
      <c r="F9" s="13">
        <f>IF(Info!E31&gt;Info!$B$110,Info!G31/B9*C9,0)</f>
        <v>0</v>
      </c>
      <c r="G9" s="13">
        <f>IF(F9&gt;0,Info!$G$92/B9*C9,0)</f>
        <v>0</v>
      </c>
      <c r="H9" s="14">
        <f>D9*Info!$G$104</f>
        <v>0</v>
      </c>
      <c r="I9" s="14">
        <f>IF(D9&gt;0,Info!$G$98/B9*C9,0)</f>
        <v>0</v>
      </c>
      <c r="J9" s="13">
        <f>((Info!E31+Info!F31)*$C104)/B9*C9+(H9*$C104)+(I9*$C104)</f>
        <v>0</v>
      </c>
      <c r="K9" s="6">
        <f>(D9+E9)*Info!$G$102/100</f>
        <v>0</v>
      </c>
      <c r="L9" s="13">
        <f>D9+E9+F9+H9+I9+J9+K9</f>
        <v>0</v>
      </c>
      <c r="M9" s="13">
        <f>IF($A$99=1,(D9+E9+G9)*Info!$G$100,(D9+E9+AD9+G9)*Info!$G$100)</f>
        <v>0</v>
      </c>
      <c r="N9" s="13">
        <f t="shared" si="0"/>
        <v>0</v>
      </c>
      <c r="O9" s="11">
        <f t="shared" si="1"/>
        <v>44927</v>
      </c>
      <c r="P9" s="12">
        <f>C9</f>
        <v>31</v>
      </c>
      <c r="Q9" s="24">
        <f>Info!$Y31/B9*C9</f>
        <v>0</v>
      </c>
      <c r="R9" s="24">
        <f>VLOOKUP(Info!$F31,Info!$D$91:Info!$E$96,2,FALSE())/B9*C9</f>
        <v>0</v>
      </c>
      <c r="S9" s="24">
        <f>IF(Info!E31&gt;Info!$B$110,VLOOKUP(Info!$G31,Info!$G$91:Info!$H$94,2,FALSE())/B9*C9,0)</f>
        <v>0</v>
      </c>
      <c r="T9" s="24">
        <f>IF(S9&gt;0,Info!$H$92/B9*C9,0)</f>
        <v>0</v>
      </c>
      <c r="U9" s="14">
        <f>Q9*Info!$H$104</f>
        <v>0</v>
      </c>
      <c r="V9" s="14">
        <f>IF($Q9&gt;0,Info!$H$98/B9*C9,0)</f>
        <v>0</v>
      </c>
      <c r="W9" s="13">
        <f>((Info!Y31+Info!U31)*$D104)/B9*C9+(U9*D104)+(V9*D104)</f>
        <v>0</v>
      </c>
      <c r="X9" s="6">
        <f>(Q9+R9)*Info!$H$102/100</f>
        <v>0</v>
      </c>
      <c r="Y9" s="13">
        <f>Q9+R9+S9+U9+V9+W9+X9</f>
        <v>0</v>
      </c>
      <c r="Z9" s="13">
        <f>IF($A$99=1,(Q9+R9+T9)*Info!$H$100,(Q9+R9+AE9+T9)*Info!$H$100)</f>
        <v>0</v>
      </c>
      <c r="AA9" s="13">
        <f t="shared" si="2"/>
        <v>0</v>
      </c>
      <c r="AB9" s="13">
        <f>Y9-L9</f>
        <v>0</v>
      </c>
      <c r="AC9" s="13">
        <f>AA9-N9</f>
        <v>0</v>
      </c>
      <c r="AD9" s="47">
        <f>((Info!E31+Info!F31)*$C104)/B9*C9</f>
        <v>0</v>
      </c>
      <c r="AE9" s="47">
        <f>((Info!Y31+Info!U31)*$D104)/B9*C9</f>
        <v>0</v>
      </c>
    </row>
    <row r="10" spans="1:31" ht="12.75">
      <c r="A10" s="11">
        <v>44958</v>
      </c>
      <c r="B10" s="12">
        <v>28</v>
      </c>
      <c r="C10" s="12">
        <f>B10-Info!H32</f>
        <v>28</v>
      </c>
      <c r="D10" s="13">
        <f>Info!E32/B10*C10</f>
        <v>0</v>
      </c>
      <c r="E10" s="13">
        <f>Info!F32/B10*C10</f>
        <v>0</v>
      </c>
      <c r="F10" s="13">
        <f>IF(Info!E32&gt;Info!$B$110,Info!G32/B10*C10,0)</f>
        <v>0</v>
      </c>
      <c r="G10" s="13">
        <f>IF(F10&gt;0,Info!$G$92/B10*C10,0)</f>
        <v>0</v>
      </c>
      <c r="H10" s="14">
        <f>D10*Info!$G$104</f>
        <v>0</v>
      </c>
      <c r="I10" s="14">
        <f>IF(D10&gt;0,Info!$G$98/B10*C10,0)</f>
        <v>0</v>
      </c>
      <c r="J10" s="13">
        <f>((Info!E32+Info!F32)*$C105)/B10*C10+(H10*$C105)+(I10*$C105)</f>
        <v>0</v>
      </c>
      <c r="K10" s="6">
        <f>(D10+E10)*Info!$G$102/100</f>
        <v>0</v>
      </c>
      <c r="L10" s="13">
        <f>D10+E10+F10+H10+I10+J10+K10</f>
        <v>0</v>
      </c>
      <c r="M10" s="13">
        <f>IF($A$99=1,(D10+E10+G10)*Info!$G$100,(D10+E10+AD10+G10)*Info!$G$100)</f>
        <v>0</v>
      </c>
      <c r="N10" s="13">
        <f t="shared" si="0"/>
        <v>0</v>
      </c>
      <c r="O10" s="11">
        <f t="shared" si="1"/>
        <v>44958</v>
      </c>
      <c r="P10" s="12">
        <f>C10</f>
        <v>28</v>
      </c>
      <c r="Q10" s="24">
        <f>Info!$Y32/B10*C10</f>
        <v>0</v>
      </c>
      <c r="R10" s="24">
        <f>VLOOKUP(Info!$F32,Info!$D$91:Info!$E$96,2,FALSE())/B10*C10</f>
        <v>0</v>
      </c>
      <c r="S10" s="24">
        <f>IF(Info!E32&gt;Info!$B$110,VLOOKUP(Info!$G32,Info!$G$91:Info!$H$94,2,FALSE())/B10*C10,0)</f>
        <v>0</v>
      </c>
      <c r="T10" s="24">
        <f>IF(S10&gt;0,Info!$H$92/B10*C10,0)</f>
        <v>0</v>
      </c>
      <c r="U10" s="14">
        <f>Q10*Info!$H$104</f>
        <v>0</v>
      </c>
      <c r="V10" s="14">
        <f>IF($Q10&gt;0,Info!$H$98/B10*C10,0)</f>
        <v>0</v>
      </c>
      <c r="W10" s="13">
        <f>((Info!Y32+Info!U32)*$D105)/B10*C10+(U10*D105)+(V10*D105)</f>
        <v>0</v>
      </c>
      <c r="X10" s="6">
        <f>(Q10+R10)*Info!$H$102/100</f>
        <v>0</v>
      </c>
      <c r="Y10" s="13">
        <f>Q10+R10+S10+U10+V10+W10+X10</f>
        <v>0</v>
      </c>
      <c r="Z10" s="13">
        <f>IF($A$99=1,(Q10+R10+T10)*Info!$H$100,(Q10+R10+AE10+T10)*Info!$H$100)</f>
        <v>0</v>
      </c>
      <c r="AA10" s="13">
        <f t="shared" si="2"/>
        <v>0</v>
      </c>
      <c r="AB10" s="13">
        <f>Y10-L10</f>
        <v>0</v>
      </c>
      <c r="AC10" s="13">
        <f>AA10-N10</f>
        <v>0</v>
      </c>
      <c r="AD10" s="47">
        <f>((Info!E32+Info!F32)*$C105)/B10*C10</f>
        <v>0</v>
      </c>
      <c r="AE10" s="47">
        <f>((Info!Y32+Info!U32)*$D105)/B10*C10</f>
        <v>0</v>
      </c>
    </row>
    <row r="11" spans="1:31" ht="12.75">
      <c r="A11" s="11">
        <v>44986</v>
      </c>
      <c r="B11" s="12">
        <v>31</v>
      </c>
      <c r="C11" s="12">
        <f>B11-Info!H33</f>
        <v>31</v>
      </c>
      <c r="D11" s="13">
        <f>Info!E33/B11*C11</f>
        <v>0</v>
      </c>
      <c r="E11" s="13">
        <f>Info!F33/B11*C11</f>
        <v>0</v>
      </c>
      <c r="F11" s="13">
        <f>IF(Info!E33&gt;Info!$B$110,Info!G33/B11*C11,0)</f>
        <v>0</v>
      </c>
      <c r="G11" s="13">
        <f>IF(F11&gt;0,Info!$G$92/B11*C11,0)</f>
        <v>0</v>
      </c>
      <c r="H11" s="14">
        <f>D11*Info!$G$104</f>
        <v>0</v>
      </c>
      <c r="I11" s="14">
        <f>IF(D11&gt;0,Info!$G$98/B11*C11,0)</f>
        <v>0</v>
      </c>
      <c r="J11" s="13">
        <f>((Info!E33+Info!F33)*$C106)/B11*C11+(H11*$C106)+(I11*$C106)</f>
        <v>0</v>
      </c>
      <c r="K11" s="6">
        <f>(D11+E11)*Info!$G$102/100</f>
        <v>0</v>
      </c>
      <c r="L11" s="13">
        <f>D11+E11+F11+H11+I11+J11+K11</f>
        <v>0</v>
      </c>
      <c r="M11" s="13">
        <f>IF($A$99=1,(D11+E11+G11)*Info!$G$100,(D11+E11+AD11+G11)*Info!$G$100)</f>
        <v>0</v>
      </c>
      <c r="N11" s="13">
        <f t="shared" si="0"/>
        <v>0</v>
      </c>
      <c r="O11" s="11">
        <f t="shared" si="1"/>
        <v>44986</v>
      </c>
      <c r="P11" s="12">
        <f>C11</f>
        <v>31</v>
      </c>
      <c r="Q11" s="24">
        <f>Info!$Y33/B11*C11</f>
        <v>0</v>
      </c>
      <c r="R11" s="24">
        <f>VLOOKUP(Info!$F33,Info!$D$91:Info!$E$96,2,FALSE())/B11*C11</f>
        <v>0</v>
      </c>
      <c r="S11" s="24">
        <f>IF(Info!E33&gt;Info!$B$110,VLOOKUP(Info!$G33,Info!$G$91:Info!$H$94,2,FALSE())/B11*C11,0)</f>
        <v>0</v>
      </c>
      <c r="T11" s="24">
        <f>IF(S11&gt;0,Info!$H$92/B11*C11,0)</f>
        <v>0</v>
      </c>
      <c r="U11" s="14">
        <f>Q11*Info!$H$104</f>
        <v>0</v>
      </c>
      <c r="V11" s="14">
        <f>IF($Q11&gt;0,Info!$H$98/B11*C11,0)</f>
        <v>0</v>
      </c>
      <c r="W11" s="13">
        <f>((Info!Y33+Info!U33)*$D106)/B11*C11+(U11*D106)+(V11*D106)</f>
        <v>0</v>
      </c>
      <c r="X11" s="6">
        <f>(Q11+R11)*Info!$H$102/100</f>
        <v>0</v>
      </c>
      <c r="Y11" s="13">
        <f>Q11+R11+S11+U11+V11+W11+X11</f>
        <v>0</v>
      </c>
      <c r="Z11" s="13">
        <f>IF($A$99=1,(Q11+R11+T11)*Info!$H$100,(Q11+R11+AE11+T11)*Info!$H$100)</f>
        <v>0</v>
      </c>
      <c r="AA11" s="13">
        <f t="shared" si="2"/>
        <v>0</v>
      </c>
      <c r="AB11" s="13">
        <f>Y11-L11</f>
        <v>0</v>
      </c>
      <c r="AC11" s="13">
        <f>AA11-N11</f>
        <v>0</v>
      </c>
      <c r="AD11" s="47">
        <f>((Info!E33+Info!F33)*$C106)/B11*C11</f>
        <v>0</v>
      </c>
      <c r="AE11" s="47">
        <f>((Info!Y33+Info!U33)*$D106)/B11*C11</f>
        <v>0</v>
      </c>
    </row>
    <row r="12" spans="1:31" ht="12.75">
      <c r="A12" s="48" t="s">
        <v>42</v>
      </c>
      <c r="B12" s="12"/>
      <c r="C12" s="12"/>
      <c r="D12" s="49">
        <f>SUM(D7:D11)</f>
        <v>0</v>
      </c>
      <c r="E12" s="49">
        <f aca="true" t="shared" si="3" ref="E12:K12">SUM(E7:E11)</f>
        <v>0</v>
      </c>
      <c r="F12" s="49">
        <f t="shared" si="3"/>
        <v>0</v>
      </c>
      <c r="G12" s="49">
        <f t="shared" si="3"/>
        <v>0</v>
      </c>
      <c r="H12" s="49">
        <f t="shared" si="3"/>
        <v>0</v>
      </c>
      <c r="I12" s="49">
        <f t="shared" si="3"/>
        <v>0</v>
      </c>
      <c r="J12" s="49">
        <f t="shared" si="3"/>
        <v>0</v>
      </c>
      <c r="K12" s="49">
        <f t="shared" si="3"/>
        <v>0</v>
      </c>
      <c r="L12" s="49">
        <f>SUM(L7:L11)</f>
        <v>0</v>
      </c>
      <c r="M12" s="49">
        <f>SUM(M7:M11)</f>
        <v>0</v>
      </c>
      <c r="N12" s="49">
        <f>SUM(N7:N11)</f>
        <v>0</v>
      </c>
      <c r="O12" s="48" t="s">
        <v>42</v>
      </c>
      <c r="P12" s="12"/>
      <c r="Q12" s="49">
        <f aca="true" t="shared" si="4" ref="Q12:X12">SUM(Q7:Q11)</f>
        <v>0</v>
      </c>
      <c r="R12" s="49">
        <f t="shared" si="4"/>
        <v>0</v>
      </c>
      <c r="S12" s="49">
        <f t="shared" si="4"/>
        <v>0</v>
      </c>
      <c r="T12" s="49"/>
      <c r="U12" s="49">
        <f t="shared" si="4"/>
        <v>0</v>
      </c>
      <c r="V12" s="49">
        <f t="shared" si="4"/>
        <v>0</v>
      </c>
      <c r="W12" s="49">
        <f t="shared" si="4"/>
        <v>0</v>
      </c>
      <c r="X12" s="49">
        <f t="shared" si="4"/>
        <v>0</v>
      </c>
      <c r="Y12" s="49">
        <f>SUM(Y7:Y11)</f>
        <v>0</v>
      </c>
      <c r="Z12" s="49">
        <f>SUM(Z7:Z11)</f>
        <v>0</v>
      </c>
      <c r="AA12" s="49">
        <f>SUM(AA7:AA11)</f>
        <v>0</v>
      </c>
      <c r="AB12" s="49">
        <f>SUM(AB7:AB11)</f>
        <v>0</v>
      </c>
      <c r="AC12" s="49">
        <f>SUM(AC7:AC11)</f>
        <v>0</v>
      </c>
      <c r="AD12" s="47"/>
      <c r="AE12" s="47"/>
    </row>
    <row r="13" spans="1:31" ht="12.75">
      <c r="A13" s="11">
        <v>45017</v>
      </c>
      <c r="B13" s="12">
        <v>30</v>
      </c>
      <c r="C13" s="12">
        <f>B13-Info!H34</f>
        <v>30</v>
      </c>
      <c r="D13" s="13">
        <f>Info!E34/B13*C13</f>
        <v>0</v>
      </c>
      <c r="E13" s="13">
        <f>Info!F34/B13*C13</f>
        <v>0</v>
      </c>
      <c r="F13" s="13">
        <f>IF(Info!E34&gt;Info!$B$110,Info!G34/B13*C13,0)</f>
        <v>0</v>
      </c>
      <c r="G13" s="13">
        <f>IF(F13&gt;0,Info!$G$92/B13*C13,0)</f>
        <v>0</v>
      </c>
      <c r="H13" s="14">
        <f>D13*Info!$G$104</f>
        <v>0</v>
      </c>
      <c r="I13" s="14">
        <f>IF(D13&gt;0,Info!$G$98/B13*C13,0)</f>
        <v>0</v>
      </c>
      <c r="J13" s="13">
        <f>((Info!E34+Info!F34)*$C107)/B13*C13+(H13*$C107)+(I13*$C107)</f>
        <v>0</v>
      </c>
      <c r="K13" s="6">
        <f>(D13+E13)*Info!$G$102/100</f>
        <v>0</v>
      </c>
      <c r="L13" s="13">
        <f aca="true" t="shared" si="5" ref="L13:L24">D13+E13+F13+H13+I13+J13+K13</f>
        <v>0</v>
      </c>
      <c r="M13" s="13">
        <f>IF($A$99=1,(D13+E13+G13)*Info!$G$100,(D13+E13+AD13+G13)*Info!$G$100)</f>
        <v>0</v>
      </c>
      <c r="N13" s="13">
        <f t="shared" si="0"/>
        <v>0</v>
      </c>
      <c r="O13" s="11">
        <f t="shared" si="1"/>
        <v>45017</v>
      </c>
      <c r="P13" s="12">
        <f aca="true" t="shared" si="6" ref="P13:P24">C13</f>
        <v>30</v>
      </c>
      <c r="Q13" s="24">
        <f>Info!$Y34/B13*C13</f>
        <v>0</v>
      </c>
      <c r="R13" s="24">
        <f>VLOOKUP(Info!$F34,Info!$D$91:Info!$E$96,2,FALSE())/B13*C13</f>
        <v>0</v>
      </c>
      <c r="S13" s="24">
        <f>IF(Info!E34&gt;Info!$B$110,VLOOKUP(Info!$G34,Info!$G$91:Info!$H$94,2,FALSE())/B13*C13,0)</f>
        <v>0</v>
      </c>
      <c r="T13" s="24">
        <f>IF(S13&gt;0,Info!$H$92/B13*C13,0)</f>
        <v>0</v>
      </c>
      <c r="U13" s="14">
        <f>Q13*Info!$H$104</f>
        <v>0</v>
      </c>
      <c r="V13" s="14">
        <f>IF($Q13&gt;0,Info!$H$98/B13*C13,0)</f>
        <v>0</v>
      </c>
      <c r="W13" s="13">
        <f>((Info!Y34+Info!U34)*$D107)/B13*C13+(U13*D107)+(V13*D107)</f>
        <v>0</v>
      </c>
      <c r="X13" s="6">
        <f>(Q13+R13)*Info!$H$102/100</f>
        <v>0</v>
      </c>
      <c r="Y13" s="13">
        <f aca="true" t="shared" si="7" ref="Y13:Y24">Q13+R13+S13+U13+V13+W13+X13</f>
        <v>0</v>
      </c>
      <c r="Z13" s="13">
        <f>IF($A$99=1,(Q13+R13+T13)*Info!$H$100,(Q13+R13+AE13+T13)*Info!$H$100)</f>
        <v>0</v>
      </c>
      <c r="AA13" s="13">
        <f t="shared" si="2"/>
        <v>0</v>
      </c>
      <c r="AB13" s="13">
        <f aca="true" t="shared" si="8" ref="AB13:AB24">Y13-L13</f>
        <v>0</v>
      </c>
      <c r="AC13" s="13">
        <f aca="true" t="shared" si="9" ref="AC13:AC24">AA13-N13</f>
        <v>0</v>
      </c>
      <c r="AD13" s="47">
        <f>((Info!E34+Info!F34)*$C107)/B13*C13</f>
        <v>0</v>
      </c>
      <c r="AE13" s="47">
        <f>((Info!Y34+Info!U34)*$D107)/B13*C13</f>
        <v>0</v>
      </c>
    </row>
    <row r="14" spans="1:31" ht="12.75">
      <c r="A14" s="11">
        <v>45047</v>
      </c>
      <c r="B14" s="12">
        <v>31</v>
      </c>
      <c r="C14" s="12">
        <f>B14-Info!H35</f>
        <v>31</v>
      </c>
      <c r="D14" s="13">
        <f>Info!E35/B14*C14</f>
        <v>0</v>
      </c>
      <c r="E14" s="13">
        <f>Info!F35/B14*C14</f>
        <v>0</v>
      </c>
      <c r="F14" s="13">
        <f>IF(Info!E35&gt;Info!$B$110,Info!G35/B14*C14,0)</f>
        <v>0</v>
      </c>
      <c r="G14" s="13">
        <f>IF(F14&gt;0,Info!$G$92/B14*C14,0)</f>
        <v>0</v>
      </c>
      <c r="H14" s="14">
        <f>D14*Info!$G$104</f>
        <v>0</v>
      </c>
      <c r="I14" s="14">
        <f>IF(D14&gt;0,Info!$G$98/B14*C14,0)</f>
        <v>0</v>
      </c>
      <c r="J14" s="13">
        <f>((Info!E35+Info!F35)*$C108)/B14*C14+(H14*$C108)+(I14*$C108)</f>
        <v>0</v>
      </c>
      <c r="K14" s="6">
        <f>(D14+E14)*Info!$G$102/100</f>
        <v>0</v>
      </c>
      <c r="L14" s="13">
        <f t="shared" si="5"/>
        <v>0</v>
      </c>
      <c r="M14" s="13">
        <f>IF($A$99=1,(D14+E14+G14)*Info!$G$100,(D14+E14+AD14+G14)*Info!$G$100)</f>
        <v>0</v>
      </c>
      <c r="N14" s="13">
        <f t="shared" si="0"/>
        <v>0</v>
      </c>
      <c r="O14" s="11">
        <f t="shared" si="1"/>
        <v>45047</v>
      </c>
      <c r="P14" s="12">
        <f t="shared" si="6"/>
        <v>31</v>
      </c>
      <c r="Q14" s="24">
        <f>Info!$Y35/B14*C14</f>
        <v>0</v>
      </c>
      <c r="R14" s="24">
        <f>VLOOKUP(Info!$F35,Info!$D$91:Info!$E$96,2,FALSE())/B14*C14</f>
        <v>0</v>
      </c>
      <c r="S14" s="24">
        <f>IF(Info!E35&gt;Info!$B$110,VLOOKUP(Info!$G35,Info!$G$91:Info!$H$94,2,FALSE())/B14*C14,0)</f>
        <v>0</v>
      </c>
      <c r="T14" s="24">
        <f>IF(S14&gt;0,Info!$H$92/B14*C14,0)</f>
        <v>0</v>
      </c>
      <c r="U14" s="14">
        <f>Q14*Info!$H$104</f>
        <v>0</v>
      </c>
      <c r="V14" s="14">
        <f>IF($Q14&gt;0,Info!$H$98/B14*C14,0)</f>
        <v>0</v>
      </c>
      <c r="W14" s="13">
        <f>((Info!Y35+Info!U35)*$D108)/B14*C14+(U14*D108)+(V14*D108)</f>
        <v>0</v>
      </c>
      <c r="X14" s="6">
        <f>(Q14+R14)*Info!$H$102/100</f>
        <v>0</v>
      </c>
      <c r="Y14" s="13">
        <f t="shared" si="7"/>
        <v>0</v>
      </c>
      <c r="Z14" s="13">
        <f>IF($A$99=1,(Q14+R14+T14)*Info!$H$100,(Q14+R14+AE14+T14)*Info!$H$100)</f>
        <v>0</v>
      </c>
      <c r="AA14" s="13">
        <f t="shared" si="2"/>
        <v>0</v>
      </c>
      <c r="AB14" s="13">
        <f t="shared" si="8"/>
        <v>0</v>
      </c>
      <c r="AC14" s="13">
        <f t="shared" si="9"/>
        <v>0</v>
      </c>
      <c r="AD14" s="47">
        <f>((Info!E35+Info!F35)*$C108)/B14*C14</f>
        <v>0</v>
      </c>
      <c r="AE14" s="47">
        <f>((Info!Y35+Info!U35)*$D108)/B14*C14</f>
        <v>0</v>
      </c>
    </row>
    <row r="15" spans="1:31" ht="12.75">
      <c r="A15" s="11">
        <v>45078</v>
      </c>
      <c r="B15" s="12">
        <v>30</v>
      </c>
      <c r="C15" s="12">
        <f>B15-Info!H36</f>
        <v>30</v>
      </c>
      <c r="D15" s="13">
        <f>Info!E36/B15*C15</f>
        <v>0</v>
      </c>
      <c r="E15" s="13">
        <f>Info!F36/B15*C15</f>
        <v>0</v>
      </c>
      <c r="F15" s="13">
        <f>IF(Info!E36&gt;Info!$B$110,Info!G36/B15*C15,0)</f>
        <v>0</v>
      </c>
      <c r="G15" s="13">
        <f>IF(F15&gt;0,Info!$G$92/B15*C15,0)</f>
        <v>0</v>
      </c>
      <c r="H15" s="14">
        <f>D15*Info!$G$104</f>
        <v>0</v>
      </c>
      <c r="I15" s="14">
        <f>IF(D15&gt;0,Info!$G$98/B15*C15,0)</f>
        <v>0</v>
      </c>
      <c r="J15" s="13">
        <f>((Info!E36+Info!F36)*$C109)/B15*C15+(H15*$C109)+(I15*$C109)</f>
        <v>0</v>
      </c>
      <c r="K15" s="6">
        <f>(D15+E15)*Info!$G$102/100</f>
        <v>0</v>
      </c>
      <c r="L15" s="13">
        <f t="shared" si="5"/>
        <v>0</v>
      </c>
      <c r="M15" s="13">
        <f>IF($A$99=1,(D15+E15+G15)*Info!$G$100,(D15+E15+AD15+G15)*Info!$G$100)</f>
        <v>0</v>
      </c>
      <c r="N15" s="13">
        <f t="shared" si="0"/>
        <v>0</v>
      </c>
      <c r="O15" s="11">
        <f t="shared" si="1"/>
        <v>45078</v>
      </c>
      <c r="P15" s="12">
        <f t="shared" si="6"/>
        <v>30</v>
      </c>
      <c r="Q15" s="24">
        <f>Info!$Y36/B15*C15</f>
        <v>0</v>
      </c>
      <c r="R15" s="24">
        <f>VLOOKUP(Info!$F36,Info!$D$91:Info!$E$96,2,FALSE())/B15*C15</f>
        <v>0</v>
      </c>
      <c r="S15" s="24">
        <f>IF(Info!E36&gt;Info!$B$110,VLOOKUP(Info!$G36,Info!$G$91:Info!$H$94,2,FALSE())/B15*C15,0)</f>
        <v>0</v>
      </c>
      <c r="T15" s="24">
        <f>IF(S15&gt;0,Info!$H$92/B15*C15,0)</f>
        <v>0</v>
      </c>
      <c r="U15" s="14">
        <f>Q15*Info!$H$104</f>
        <v>0</v>
      </c>
      <c r="V15" s="14">
        <f>IF($Q15&gt;0,Info!$H$98/B15*C15,0)</f>
        <v>0</v>
      </c>
      <c r="W15" s="13">
        <f>((Info!Y36+Info!U36)*$D109)/B15*C15+(U15*D109)+(V15*D109)</f>
        <v>0</v>
      </c>
      <c r="X15" s="6">
        <f>(Q15+R15)*Info!$H$102/100</f>
        <v>0</v>
      </c>
      <c r="Y15" s="13">
        <f t="shared" si="7"/>
        <v>0</v>
      </c>
      <c r="Z15" s="13">
        <f>IF($A$99=1,(Q15+R15+T15)*Info!$H$100,(Q15+R15+AE15+T15)*Info!$H$100)</f>
        <v>0</v>
      </c>
      <c r="AA15" s="13">
        <f t="shared" si="2"/>
        <v>0</v>
      </c>
      <c r="AB15" s="13">
        <f t="shared" si="8"/>
        <v>0</v>
      </c>
      <c r="AC15" s="13">
        <f t="shared" si="9"/>
        <v>0</v>
      </c>
      <c r="AD15" s="47">
        <f>((Info!E36+Info!F36)*$C109)/B15*C15</f>
        <v>0</v>
      </c>
      <c r="AE15" s="47">
        <f>((Info!Y36+Info!U36)*$D109)/B15*C15</f>
        <v>0</v>
      </c>
    </row>
    <row r="16" spans="1:31" ht="12.75">
      <c r="A16" s="11">
        <v>45108</v>
      </c>
      <c r="B16" s="12">
        <v>31</v>
      </c>
      <c r="C16" s="12">
        <f>B16-Info!H37</f>
        <v>31</v>
      </c>
      <c r="D16" s="13">
        <f>Info!E37/B16*C16</f>
        <v>0</v>
      </c>
      <c r="E16" s="13">
        <f>Info!F37/B16*C16</f>
        <v>0</v>
      </c>
      <c r="F16" s="13">
        <f>IF(Info!E37&gt;Info!$B$110,Info!G37/B16*C16,0)</f>
        <v>0</v>
      </c>
      <c r="G16" s="13">
        <f>IF(F16&gt;0,Info!$G$92/B16*C16,0)</f>
        <v>0</v>
      </c>
      <c r="H16" s="14">
        <f>D16*Info!$G$104</f>
        <v>0</v>
      </c>
      <c r="I16" s="14">
        <f>IF(D16&gt;0,Info!$G$98/B16*C16,0)</f>
        <v>0</v>
      </c>
      <c r="J16" s="13">
        <f>((Info!E37+Info!F37)*$C110)/B16*C16+(H16*$C110)+(I16*$C110)</f>
        <v>0</v>
      </c>
      <c r="K16" s="6">
        <f>(D16+E16)*Info!$G$102/100</f>
        <v>0</v>
      </c>
      <c r="L16" s="13">
        <f t="shared" si="5"/>
        <v>0</v>
      </c>
      <c r="M16" s="13">
        <f>IF($A$99=1,(D16+E16+G16)*Info!$G$100,(D16+E16+AD16+G16)*Info!$G$100)</f>
        <v>0</v>
      </c>
      <c r="N16" s="13">
        <f t="shared" si="0"/>
        <v>0</v>
      </c>
      <c r="O16" s="11">
        <f t="shared" si="1"/>
        <v>45108</v>
      </c>
      <c r="P16" s="12">
        <f t="shared" si="6"/>
        <v>31</v>
      </c>
      <c r="Q16" s="24">
        <f>Info!$Y37/B16*C16</f>
        <v>0</v>
      </c>
      <c r="R16" s="24">
        <f>VLOOKUP(Info!$F37,Info!$D$91:Info!$E$96,2,FALSE())/B16*C16</f>
        <v>0</v>
      </c>
      <c r="S16" s="24">
        <f>IF(Info!E37&gt;Info!$B$110,VLOOKUP(Info!$G37,Info!$G$91:Info!$H$94,2,FALSE())/B16*C16,0)</f>
        <v>0</v>
      </c>
      <c r="T16" s="24">
        <f>IF(S16&gt;0,Info!$H$92/B16*C16,0)</f>
        <v>0</v>
      </c>
      <c r="U16" s="14">
        <f>Q16*Info!$H$104</f>
        <v>0</v>
      </c>
      <c r="V16" s="14">
        <f>IF($Q16&gt;0,Info!$H$98/B16*C16,0)</f>
        <v>0</v>
      </c>
      <c r="W16" s="13">
        <f>((Info!Y37+Info!U37)*$D110)/B16*C16+(U16*D110)+(V16*D110)</f>
        <v>0</v>
      </c>
      <c r="X16" s="6">
        <f>(Q16+R16)*Info!$H$102/100</f>
        <v>0</v>
      </c>
      <c r="Y16" s="13">
        <f t="shared" si="7"/>
        <v>0</v>
      </c>
      <c r="Z16" s="13">
        <f>IF($A$99=1,(Q16+R16+T16)*Info!$H$100,(Q16+R16+AE16+T16)*Info!$H$100)</f>
        <v>0</v>
      </c>
      <c r="AA16" s="13">
        <f t="shared" si="2"/>
        <v>0</v>
      </c>
      <c r="AB16" s="13">
        <f t="shared" si="8"/>
        <v>0</v>
      </c>
      <c r="AC16" s="13">
        <f t="shared" si="9"/>
        <v>0</v>
      </c>
      <c r="AD16" s="47">
        <f>((Info!E37+Info!F37)*$C110)/B16*C16</f>
        <v>0</v>
      </c>
      <c r="AE16" s="47">
        <f>((Info!Y37+Info!U37)*$D110)/B16*C16</f>
        <v>0</v>
      </c>
    </row>
    <row r="17" spans="1:31" ht="12.75">
      <c r="A17" s="11">
        <v>45139</v>
      </c>
      <c r="B17" s="12">
        <v>31</v>
      </c>
      <c r="C17" s="12">
        <f>B17-Info!H38</f>
        <v>31</v>
      </c>
      <c r="D17" s="13">
        <f>Info!E38/B17*C17</f>
        <v>0</v>
      </c>
      <c r="E17" s="13">
        <f>Info!F38/B17*C17</f>
        <v>0</v>
      </c>
      <c r="F17" s="13">
        <f>IF(Info!E38&gt;Info!$B$110,Info!G38/B17*C17,0)</f>
        <v>0</v>
      </c>
      <c r="G17" s="13">
        <f>IF(F17&gt;0,Info!$G$92/B17*C17,0)</f>
        <v>0</v>
      </c>
      <c r="H17" s="14">
        <f>D17*Info!$G$104</f>
        <v>0</v>
      </c>
      <c r="I17" s="14">
        <f>IF(D17&gt;0,Info!$G$98/B17*C17,0)</f>
        <v>0</v>
      </c>
      <c r="J17" s="13">
        <f>((Info!E38+Info!F38)*$C111)/B17*C17+(H17*$C111)+(I17*$C111)</f>
        <v>0</v>
      </c>
      <c r="K17" s="6">
        <f>(D17+E17)*Info!$G$102/100</f>
        <v>0</v>
      </c>
      <c r="L17" s="13">
        <f t="shared" si="5"/>
        <v>0</v>
      </c>
      <c r="M17" s="13">
        <f>IF($A$99=1,(D17+E17+G17)*Info!$G$100,(D17+E17+AD17+G17)*Info!$G$100)</f>
        <v>0</v>
      </c>
      <c r="N17" s="13">
        <f t="shared" si="0"/>
        <v>0</v>
      </c>
      <c r="O17" s="11">
        <f t="shared" si="1"/>
        <v>45139</v>
      </c>
      <c r="P17" s="12">
        <f t="shared" si="6"/>
        <v>31</v>
      </c>
      <c r="Q17" s="24">
        <f>Info!$Y38/B17*C17</f>
        <v>0</v>
      </c>
      <c r="R17" s="24">
        <f>VLOOKUP(Info!$F38,Info!$D$91:Info!$E$96,2,FALSE())/B17*C17</f>
        <v>0</v>
      </c>
      <c r="S17" s="24">
        <f>IF(Info!E38&gt;Info!$B$110,VLOOKUP(Info!$G38,Info!$G$91:Info!$H$94,2,FALSE())/B17*C17,0)</f>
        <v>0</v>
      </c>
      <c r="T17" s="24">
        <f>IF(S17&gt;0,Info!$H$92/B17*C17,0)</f>
        <v>0</v>
      </c>
      <c r="U17" s="14">
        <f>Q17*Info!$H$104</f>
        <v>0</v>
      </c>
      <c r="V17" s="14">
        <f>IF($Q17&gt;0,Info!$H$98/B17*C17,0)</f>
        <v>0</v>
      </c>
      <c r="W17" s="13">
        <f>((Info!Y38+Info!U38)*$D111)/B17*C17+(U17*D111)+(V17*D111)</f>
        <v>0</v>
      </c>
      <c r="X17" s="6">
        <f>(Q17+R17)*Info!$H$102/100</f>
        <v>0</v>
      </c>
      <c r="Y17" s="13">
        <f t="shared" si="7"/>
        <v>0</v>
      </c>
      <c r="Z17" s="13">
        <f>IF($A$99=1,(Q17+R17+T17)*Info!$H$100,(Q17+R17+AE17+T17)*Info!$H$100)</f>
        <v>0</v>
      </c>
      <c r="AA17" s="13">
        <f t="shared" si="2"/>
        <v>0</v>
      </c>
      <c r="AB17" s="13">
        <f t="shared" si="8"/>
        <v>0</v>
      </c>
      <c r="AC17" s="13">
        <f t="shared" si="9"/>
        <v>0</v>
      </c>
      <c r="AD17" s="47">
        <f>((Info!E38+Info!F38)*$C111)/B17*C17</f>
        <v>0</v>
      </c>
      <c r="AE17" s="47">
        <f>((Info!Y38+Info!U38)*$D111)/B17*C17</f>
        <v>0</v>
      </c>
    </row>
    <row r="18" spans="1:31" ht="12.75">
      <c r="A18" s="11">
        <v>45170</v>
      </c>
      <c r="B18" s="12">
        <v>30</v>
      </c>
      <c r="C18" s="12">
        <f>B18-Info!H39</f>
        <v>30</v>
      </c>
      <c r="D18" s="13">
        <f>Info!E39/B18*C18</f>
        <v>0</v>
      </c>
      <c r="E18" s="13">
        <f>Info!F39/B18*C18</f>
        <v>0</v>
      </c>
      <c r="F18" s="13">
        <f>IF(Info!E39&gt;Info!$B$110,Info!G39/B18*C18,0)</f>
        <v>0</v>
      </c>
      <c r="G18" s="13">
        <f>IF(F18&gt;0,Info!$G$92/B18*C18,0)</f>
        <v>0</v>
      </c>
      <c r="H18" s="14">
        <f>D18*Info!$G$104</f>
        <v>0</v>
      </c>
      <c r="I18" s="14">
        <f>IF(D18&gt;0,Info!$G$98/B18*C18,0)</f>
        <v>0</v>
      </c>
      <c r="J18" s="13">
        <f>((Info!E39+Info!F39)*$C112)/B18*C18+(H18*$C112)+(I18*$C112)</f>
        <v>0</v>
      </c>
      <c r="K18" s="6">
        <f>(D18+E18)*Info!$G$102/100</f>
        <v>0</v>
      </c>
      <c r="L18" s="13">
        <f t="shared" si="5"/>
        <v>0</v>
      </c>
      <c r="M18" s="13">
        <f>IF($A$99=1,(D18+E18+G18)*Info!$G$100,(D18+E18+AD18+G18)*Info!$G$100)</f>
        <v>0</v>
      </c>
      <c r="N18" s="13">
        <f t="shared" si="0"/>
        <v>0</v>
      </c>
      <c r="O18" s="11">
        <f t="shared" si="1"/>
        <v>45170</v>
      </c>
      <c r="P18" s="12">
        <f t="shared" si="6"/>
        <v>30</v>
      </c>
      <c r="Q18" s="24">
        <f>Info!$Y39/B18*C18</f>
        <v>0</v>
      </c>
      <c r="R18" s="24">
        <f>VLOOKUP(Info!$F39,Info!$D$91:Info!$E$96,2,FALSE())/B18*C18</f>
        <v>0</v>
      </c>
      <c r="S18" s="24">
        <f>IF(Info!E39&gt;Info!$B$110,VLOOKUP(Info!$G39,Info!$G$91:Info!$H$94,2,FALSE())/B18*C18,0)</f>
        <v>0</v>
      </c>
      <c r="T18" s="24">
        <f>IF(S18&gt;0,Info!$H$92/B18*C18,0)</f>
        <v>0</v>
      </c>
      <c r="U18" s="14">
        <f>Q18*Info!$H$104</f>
        <v>0</v>
      </c>
      <c r="V18" s="14">
        <f>IF($Q18&gt;0,Info!$H$98/B18*C18,0)</f>
        <v>0</v>
      </c>
      <c r="W18" s="13">
        <f>((Info!Y39+Info!U39)*$D112)/B18*C18+(U18*D112)+(V18*D112)</f>
        <v>0</v>
      </c>
      <c r="X18" s="6">
        <f>(Q18+R18)*Info!$H$102/100</f>
        <v>0</v>
      </c>
      <c r="Y18" s="13">
        <f t="shared" si="7"/>
        <v>0</v>
      </c>
      <c r="Z18" s="13">
        <f>IF($A$99=1,(Q18+R18+T18)*Info!$H$100,(Q18+R18+AE18+T18)*Info!$H$100)</f>
        <v>0</v>
      </c>
      <c r="AA18" s="13">
        <f t="shared" si="2"/>
        <v>0</v>
      </c>
      <c r="AB18" s="13">
        <f t="shared" si="8"/>
        <v>0</v>
      </c>
      <c r="AC18" s="13">
        <f t="shared" si="9"/>
        <v>0</v>
      </c>
      <c r="AD18" s="47">
        <f>((Info!E39+Info!F39)*$C112)/B18*C18</f>
        <v>0</v>
      </c>
      <c r="AE18" s="47">
        <f>((Info!Y39+Info!U39)*$D112)/B18*C18</f>
        <v>0</v>
      </c>
    </row>
    <row r="19" spans="1:31" ht="12.75">
      <c r="A19" s="11">
        <v>45200</v>
      </c>
      <c r="B19" s="12">
        <v>31</v>
      </c>
      <c r="C19" s="12">
        <f>B19-Info!H40</f>
        <v>31</v>
      </c>
      <c r="D19" s="13">
        <f>Info!E40/B19*C19</f>
        <v>0</v>
      </c>
      <c r="E19" s="13">
        <f>Info!F40/B19*C19</f>
        <v>0</v>
      </c>
      <c r="F19" s="13">
        <f>IF(Info!E40&gt;Info!$B$110,Info!G40/B19*C19,0)</f>
        <v>0</v>
      </c>
      <c r="G19" s="13">
        <f>IF(F19&gt;0,Info!$G$92/B19*C19,0)</f>
        <v>0</v>
      </c>
      <c r="H19" s="14">
        <f>D19*Info!$G$104</f>
        <v>0</v>
      </c>
      <c r="I19" s="14">
        <f>IF(D19&gt;0,Info!$G$98/B19*C19,0)</f>
        <v>0</v>
      </c>
      <c r="J19" s="13">
        <f>((Info!E40+Info!F40)*$C113)/B19*C19+(H19*$C113)+(I19*$C113)</f>
        <v>0</v>
      </c>
      <c r="K19" s="6">
        <f>(D19+E19)*Info!$G$102/100</f>
        <v>0</v>
      </c>
      <c r="L19" s="13">
        <f t="shared" si="5"/>
        <v>0</v>
      </c>
      <c r="M19" s="13">
        <f>IF($A$99=1,(D19+E19+G19)*Info!$G$100,(D19+E19+AD19+G19)*Info!$G$100)</f>
        <v>0</v>
      </c>
      <c r="N19" s="13">
        <f t="shared" si="0"/>
        <v>0</v>
      </c>
      <c r="O19" s="11">
        <f t="shared" si="1"/>
        <v>45200</v>
      </c>
      <c r="P19" s="12">
        <f t="shared" si="6"/>
        <v>31</v>
      </c>
      <c r="Q19" s="24">
        <f>Info!$Y40/B19*C19</f>
        <v>0</v>
      </c>
      <c r="R19" s="24">
        <f>VLOOKUP(Info!$F40,Info!$D$91:Info!$E$96,2,FALSE())/B19*C19</f>
        <v>0</v>
      </c>
      <c r="S19" s="24">
        <f>IF(Info!E40&gt;Info!$B$110,VLOOKUP(Info!$G40,Info!$G$91:Info!$H$94,2,FALSE())/B19*C19,0)</f>
        <v>0</v>
      </c>
      <c r="T19" s="24">
        <f>IF(S19&gt;0,Info!$H$92/B19*C19,0)</f>
        <v>0</v>
      </c>
      <c r="U19" s="14">
        <f>Q19*Info!$H$104</f>
        <v>0</v>
      </c>
      <c r="V19" s="14">
        <f>IF($Q19&gt;0,Info!$H$98/B19*C19,0)</f>
        <v>0</v>
      </c>
      <c r="W19" s="13">
        <f>((Info!Y40+Info!U40)*$D113)/B19*C19+(U19*D113)+(V19*D113)</f>
        <v>0</v>
      </c>
      <c r="X19" s="6">
        <f>(Q19+R19)*Info!$H$102/100</f>
        <v>0</v>
      </c>
      <c r="Y19" s="13">
        <f t="shared" si="7"/>
        <v>0</v>
      </c>
      <c r="Z19" s="13">
        <f>IF($A$99=1,(Q19+R19+T19)*Info!$H$100,(Q19+R19+AE19+T19)*Info!$H$100)</f>
        <v>0</v>
      </c>
      <c r="AA19" s="13">
        <f t="shared" si="2"/>
        <v>0</v>
      </c>
      <c r="AB19" s="13">
        <f t="shared" si="8"/>
        <v>0</v>
      </c>
      <c r="AC19" s="13">
        <f t="shared" si="9"/>
        <v>0</v>
      </c>
      <c r="AD19" s="47">
        <f>((Info!E40+Info!F40)*$C113)/B19*C19</f>
        <v>0</v>
      </c>
      <c r="AE19" s="47">
        <f>((Info!Y40+Info!U40)*$D113)/B19*C19</f>
        <v>0</v>
      </c>
    </row>
    <row r="20" spans="1:31" ht="12.75">
      <c r="A20" s="11">
        <v>45231</v>
      </c>
      <c r="B20" s="12">
        <v>30</v>
      </c>
      <c r="C20" s="12">
        <f>B20-Info!H41</f>
        <v>30</v>
      </c>
      <c r="D20" s="13">
        <f>Info!E41/B20*C20</f>
        <v>0</v>
      </c>
      <c r="E20" s="13">
        <f>Info!F41/B20*C20</f>
        <v>0</v>
      </c>
      <c r="F20" s="13">
        <f>IF(Info!E41&gt;Info!$B$110,Info!G41/B20*C20,0)</f>
        <v>0</v>
      </c>
      <c r="G20" s="13">
        <f>IF(F20&gt;0,Info!$G$92/B20*C20,0)</f>
        <v>0</v>
      </c>
      <c r="H20" s="14">
        <f>D20*Info!$G$104</f>
        <v>0</v>
      </c>
      <c r="I20" s="14">
        <f>IF(D20&gt;0,Info!$G$98/B20*C20,0)</f>
        <v>0</v>
      </c>
      <c r="J20" s="13">
        <f>((Info!E41+Info!F41)*$C114)/B20*C20+(H20*$C114)+(I20*$C114)</f>
        <v>0</v>
      </c>
      <c r="K20" s="6">
        <f>(D20+E20)*Info!$G$102/100</f>
        <v>0</v>
      </c>
      <c r="L20" s="13">
        <f t="shared" si="5"/>
        <v>0</v>
      </c>
      <c r="M20" s="13">
        <f>IF($A$99=1,(D20+E20+G20)*Info!$G$100,(D20+E20+AD20+G20)*Info!$G$100)</f>
        <v>0</v>
      </c>
      <c r="N20" s="13">
        <f t="shared" si="0"/>
        <v>0</v>
      </c>
      <c r="O20" s="11">
        <f t="shared" si="1"/>
        <v>45231</v>
      </c>
      <c r="P20" s="12">
        <f t="shared" si="6"/>
        <v>30</v>
      </c>
      <c r="Q20" s="24">
        <f>Info!$Y41/B20*C20</f>
        <v>0</v>
      </c>
      <c r="R20" s="24">
        <f>VLOOKUP(Info!$F41,Info!$D$91:Info!$E$96,2,FALSE())/B20*C20</f>
        <v>0</v>
      </c>
      <c r="S20" s="24">
        <f>IF(Info!E41&gt;Info!$B$110,VLOOKUP(Info!$G41,Info!$G$91:Info!$H$94,2,FALSE())/B20*C20,0)</f>
        <v>0</v>
      </c>
      <c r="T20" s="24">
        <f>IF(S20&gt;0,Info!$H$92/B20*C20,0)</f>
        <v>0</v>
      </c>
      <c r="U20" s="14">
        <f>Q20*Info!$H$104</f>
        <v>0</v>
      </c>
      <c r="V20" s="14">
        <f>IF($Q20&gt;0,Info!$H$98/B20*C20,0)</f>
        <v>0</v>
      </c>
      <c r="W20" s="13">
        <f>((Info!Y41+Info!U41)*$D114)/B20*C20+(U20*D114)+(V20*D114)</f>
        <v>0</v>
      </c>
      <c r="X20" s="6">
        <f>(Q20+R20)*Info!$H$102/100</f>
        <v>0</v>
      </c>
      <c r="Y20" s="13">
        <f t="shared" si="7"/>
        <v>0</v>
      </c>
      <c r="Z20" s="13">
        <f>IF($A$99=1,(Q20+R20+T20)*Info!$H$100,(Q20+R20+AE20+T20)*Info!$H$100)</f>
        <v>0</v>
      </c>
      <c r="AA20" s="13">
        <f t="shared" si="2"/>
        <v>0</v>
      </c>
      <c r="AB20" s="13">
        <f t="shared" si="8"/>
        <v>0</v>
      </c>
      <c r="AC20" s="13">
        <f t="shared" si="9"/>
        <v>0</v>
      </c>
      <c r="AD20" s="47">
        <f>((Info!E41+Info!F41)*$C114)/B20*C20</f>
        <v>0</v>
      </c>
      <c r="AE20" s="47">
        <f>((Info!Y41+Info!U41)*$D114)/B20*C20</f>
        <v>0</v>
      </c>
    </row>
    <row r="21" spans="1:31" ht="12.75">
      <c r="A21" s="11">
        <v>45261</v>
      </c>
      <c r="B21" s="12">
        <v>31</v>
      </c>
      <c r="C21" s="12">
        <f>B21-Info!H42</f>
        <v>31</v>
      </c>
      <c r="D21" s="13">
        <f>Info!E42/B21*C21</f>
        <v>0</v>
      </c>
      <c r="E21" s="13">
        <f>Info!F42/B21*C21</f>
        <v>0</v>
      </c>
      <c r="F21" s="13">
        <f>IF(Info!E42&gt;Info!$B$110,Info!G42/B21*C21,0)</f>
        <v>0</v>
      </c>
      <c r="G21" s="13">
        <f>IF(F21&gt;0,Info!$G$92/B21*C21,0)</f>
        <v>0</v>
      </c>
      <c r="H21" s="14">
        <f>D21*Info!$G$104</f>
        <v>0</v>
      </c>
      <c r="I21" s="14">
        <f>IF(D21&gt;0,Info!$G$98/B21*C21,0)</f>
        <v>0</v>
      </c>
      <c r="J21" s="13">
        <f>((Info!E42+Info!F42)*$C115)/B21*C21+(H21*$C115)+(I21*$C115)</f>
        <v>0</v>
      </c>
      <c r="K21" s="6">
        <f>(D21+E21)*Info!$G$102/100</f>
        <v>0</v>
      </c>
      <c r="L21" s="13">
        <f t="shared" si="5"/>
        <v>0</v>
      </c>
      <c r="M21" s="13">
        <f>IF($A$99=1,(D21+E21+G21)*Info!$G$100,(D21+E21+AD21+G21)*Info!$G$100)</f>
        <v>0</v>
      </c>
      <c r="N21" s="13">
        <f t="shared" si="0"/>
        <v>0</v>
      </c>
      <c r="O21" s="11">
        <f t="shared" si="1"/>
        <v>45261</v>
      </c>
      <c r="P21" s="12">
        <f t="shared" si="6"/>
        <v>31</v>
      </c>
      <c r="Q21" s="24">
        <f>Info!$Y42/B21*C21</f>
        <v>0</v>
      </c>
      <c r="R21" s="24">
        <f>VLOOKUP(Info!$F42,Info!$D$91:Info!$E$96,2,FALSE())/B21*C21</f>
        <v>0</v>
      </c>
      <c r="S21" s="24">
        <f>IF(Info!E42&gt;Info!$B$110,VLOOKUP(Info!$G42,Info!$G$91:Info!$H$94,2,FALSE())/B21*C21,0)</f>
        <v>0</v>
      </c>
      <c r="T21" s="24">
        <f>IF(S21&gt;0,Info!$H$92/B21*C21,0)</f>
        <v>0</v>
      </c>
      <c r="U21" s="14">
        <f>Q21*Info!$H$104</f>
        <v>0</v>
      </c>
      <c r="V21" s="14">
        <f>IF($Q21&gt;0,Info!$H$98/B21*C21,0)</f>
        <v>0</v>
      </c>
      <c r="W21" s="13">
        <f>((Info!Y42+Info!U42)*$D115)/B21*C21+(U21*D115)+(V21*D115)</f>
        <v>0</v>
      </c>
      <c r="X21" s="6">
        <f>(Q21+R21)*Info!$H$102/100</f>
        <v>0</v>
      </c>
      <c r="Y21" s="13">
        <f t="shared" si="7"/>
        <v>0</v>
      </c>
      <c r="Z21" s="13">
        <f>IF($A$99=1,(Q21+R21+T21)*Info!$H$100,(Q21+R21+AE21+T21)*Info!$H$100)</f>
        <v>0</v>
      </c>
      <c r="AA21" s="13">
        <f t="shared" si="2"/>
        <v>0</v>
      </c>
      <c r="AB21" s="13">
        <f t="shared" si="8"/>
        <v>0</v>
      </c>
      <c r="AC21" s="13">
        <f t="shared" si="9"/>
        <v>0</v>
      </c>
      <c r="AD21" s="47">
        <f>((Info!E42+Info!F42)*$C115)/B21*C21</f>
        <v>0</v>
      </c>
      <c r="AE21" s="47">
        <f>((Info!Y42+Info!U42)*$D115)/B21*C21</f>
        <v>0</v>
      </c>
    </row>
    <row r="22" spans="1:31" ht="12.75">
      <c r="A22" s="11">
        <v>45292</v>
      </c>
      <c r="B22" s="12">
        <v>31</v>
      </c>
      <c r="C22" s="12">
        <f>B22-Info!H43</f>
        <v>31</v>
      </c>
      <c r="D22" s="13">
        <f>Info!E43/B22*C22</f>
        <v>0</v>
      </c>
      <c r="E22" s="13">
        <f>Info!F43/B22*C22</f>
        <v>0</v>
      </c>
      <c r="F22" s="13">
        <f>IF(Info!E43&gt;Info!$B$110,Info!G43/B22*C22,0)</f>
        <v>0</v>
      </c>
      <c r="G22" s="13">
        <f>IF(F22&gt;0,Info!$G$92/B22*C22,0)</f>
        <v>0</v>
      </c>
      <c r="H22" s="14">
        <f>D22*Info!$G$104</f>
        <v>0</v>
      </c>
      <c r="I22" s="14">
        <f>IF(D22&gt;0,Info!$G$98/B22*C22,0)</f>
        <v>0</v>
      </c>
      <c r="J22" s="13">
        <f>((Info!E43+Info!F43)*$C116)/B22*C22+(H22*$C116)+(I22*$C116)</f>
        <v>0</v>
      </c>
      <c r="K22" s="6">
        <f>(D22+E22)*Info!$G$102/100</f>
        <v>0</v>
      </c>
      <c r="L22" s="13">
        <f t="shared" si="5"/>
        <v>0</v>
      </c>
      <c r="M22" s="13">
        <f>IF($A$99=1,(D22+E22+G22)*Info!$G$100,(D22+E22+AD22+G22)*Info!$G$100)</f>
        <v>0</v>
      </c>
      <c r="N22" s="13">
        <f t="shared" si="0"/>
        <v>0</v>
      </c>
      <c r="O22" s="11">
        <f t="shared" si="1"/>
        <v>45292</v>
      </c>
      <c r="P22" s="12">
        <f t="shared" si="6"/>
        <v>31</v>
      </c>
      <c r="Q22" s="24">
        <f>Info!$Y43/B22*C22</f>
        <v>0</v>
      </c>
      <c r="R22" s="24">
        <f>VLOOKUP(Info!$F43,Info!$D$91:Info!$E$96,2,FALSE())/B22*C22</f>
        <v>0</v>
      </c>
      <c r="S22" s="24">
        <f>IF(Info!E43&gt;Info!$B$110,VLOOKUP(Info!$G43,Info!$G$91:Info!$H$94,2,FALSE())/B22*C22,0)</f>
        <v>0</v>
      </c>
      <c r="T22" s="24">
        <f>IF(S22&gt;0,Info!$H$92/B22*C22,0)</f>
        <v>0</v>
      </c>
      <c r="U22" s="14">
        <f>Q22*Info!$H$104</f>
        <v>0</v>
      </c>
      <c r="V22" s="14">
        <f>IF($Q22&gt;0,Info!$H$98/B22*C22,0)</f>
        <v>0</v>
      </c>
      <c r="W22" s="13">
        <f>((Info!Y43+Info!U43)*$D116)/B22*C22+(U22*D116)+(V22*D116)</f>
        <v>0</v>
      </c>
      <c r="X22" s="6">
        <f>(Q22+R22)*Info!$H$102/100</f>
        <v>0</v>
      </c>
      <c r="Y22" s="13">
        <f t="shared" si="7"/>
        <v>0</v>
      </c>
      <c r="Z22" s="13">
        <f>IF($A$99=1,(Q22+R22+T22)*Info!$H$100,(Q22+R22+AE22+T22)*Info!$H$100)</f>
        <v>0</v>
      </c>
      <c r="AA22" s="13">
        <f t="shared" si="2"/>
        <v>0</v>
      </c>
      <c r="AB22" s="13">
        <f t="shared" si="8"/>
        <v>0</v>
      </c>
      <c r="AC22" s="13">
        <f t="shared" si="9"/>
        <v>0</v>
      </c>
      <c r="AD22" s="47">
        <f>((Info!E43+Info!F43)*$C116)/B22*C22</f>
        <v>0</v>
      </c>
      <c r="AE22" s="47">
        <f>((Info!Y43+Info!U43)*$D116)/B22*C22</f>
        <v>0</v>
      </c>
    </row>
    <row r="23" spans="1:31" ht="12.75">
      <c r="A23" s="11">
        <v>45323</v>
      </c>
      <c r="B23" s="12">
        <v>29</v>
      </c>
      <c r="C23" s="12">
        <f>B23-Info!H44</f>
        <v>29</v>
      </c>
      <c r="D23" s="13">
        <f>Info!E44/B23*C23</f>
        <v>0</v>
      </c>
      <c r="E23" s="13">
        <f>Info!F44/B23*C23</f>
        <v>0</v>
      </c>
      <c r="F23" s="13">
        <f>IF(Info!E44&gt;Info!$B$110,Info!G44/B23*C23,0)</f>
        <v>0</v>
      </c>
      <c r="G23" s="13">
        <f>IF(F23&gt;0,Info!$G$92/B23*C23,0)</f>
        <v>0</v>
      </c>
      <c r="H23" s="14">
        <f>D23*Info!$G$104</f>
        <v>0</v>
      </c>
      <c r="I23" s="14">
        <f>IF(D23&gt;0,Info!$G$98/B23*C23,0)</f>
        <v>0</v>
      </c>
      <c r="J23" s="13">
        <f>((Info!E44+Info!F44)*$C117)/B23*C23+(H23*$C117)+(I23*$C117)</f>
        <v>0</v>
      </c>
      <c r="K23" s="6">
        <f>(D23+E23)*Info!$G$102/100</f>
        <v>0</v>
      </c>
      <c r="L23" s="13">
        <f t="shared" si="5"/>
        <v>0</v>
      </c>
      <c r="M23" s="13">
        <f>IF($A$99=1,(D23+E23+G23)*Info!$G$100,(D23+E23+AD23+G23)*Info!$G$100)</f>
        <v>0</v>
      </c>
      <c r="N23" s="13">
        <f t="shared" si="0"/>
        <v>0</v>
      </c>
      <c r="O23" s="11">
        <f t="shared" si="1"/>
        <v>45323</v>
      </c>
      <c r="P23" s="12">
        <f t="shared" si="6"/>
        <v>29</v>
      </c>
      <c r="Q23" s="24">
        <f>Info!$Y44/B23*C23</f>
        <v>0</v>
      </c>
      <c r="R23" s="24">
        <f>VLOOKUP(Info!$F44,Info!$D$91:Info!$E$96,2,FALSE())/B23*C23</f>
        <v>0</v>
      </c>
      <c r="S23" s="24">
        <f>IF(Info!E44&gt;Info!$B$110,VLOOKUP(Info!$G44,Info!$G$91:Info!$H$94,2,FALSE())/B23*C23,0)</f>
        <v>0</v>
      </c>
      <c r="T23" s="24">
        <f>IF(S23&gt;0,Info!$H$92/B23*C23,0)</f>
        <v>0</v>
      </c>
      <c r="U23" s="14">
        <f>Q23*Info!$H$104</f>
        <v>0</v>
      </c>
      <c r="V23" s="14">
        <f>IF($Q23&gt;0,Info!$H$98/B23*C23,0)</f>
        <v>0</v>
      </c>
      <c r="W23" s="13">
        <f>((Info!Y44+Info!U44)*$D117)/B23*C23+(U23*D117)+(V23*D117)</f>
        <v>0</v>
      </c>
      <c r="X23" s="6">
        <f>(Q23+R23)*Info!$H$102/100</f>
        <v>0</v>
      </c>
      <c r="Y23" s="13">
        <f t="shared" si="7"/>
        <v>0</v>
      </c>
      <c r="Z23" s="13">
        <f>IF($A$99=1,(Q23+R23+T23)*Info!$H$100,(Q23+R23+AE23+T23)*Info!$H$100)</f>
        <v>0</v>
      </c>
      <c r="AA23" s="13">
        <f t="shared" si="2"/>
        <v>0</v>
      </c>
      <c r="AB23" s="13">
        <f t="shared" si="8"/>
        <v>0</v>
      </c>
      <c r="AC23" s="13">
        <f t="shared" si="9"/>
        <v>0</v>
      </c>
      <c r="AD23" s="47">
        <f>((Info!E44+Info!F44)*$C117)/B23*C23</f>
        <v>0</v>
      </c>
      <c r="AE23" s="47">
        <f>((Info!Y44+Info!U44)*$D117)/B23*C23</f>
        <v>0</v>
      </c>
    </row>
    <row r="24" spans="1:31" ht="12.75">
      <c r="A24" s="11">
        <v>45352</v>
      </c>
      <c r="B24" s="12">
        <v>31</v>
      </c>
      <c r="C24" s="12">
        <f>B24-Info!H45</f>
        <v>31</v>
      </c>
      <c r="D24" s="13">
        <f>Info!E45/B24*C24</f>
        <v>0</v>
      </c>
      <c r="E24" s="13">
        <f>Info!F45/B24*C24</f>
        <v>0</v>
      </c>
      <c r="F24" s="13">
        <f>IF(Info!E45&gt;Info!$B$110,Info!G45/B24*C24,0)</f>
        <v>0</v>
      </c>
      <c r="G24" s="13">
        <f>IF(F24&gt;0,Info!$G$92/B24*C24,0)</f>
        <v>0</v>
      </c>
      <c r="H24" s="14">
        <f>D24*Info!$G$104</f>
        <v>0</v>
      </c>
      <c r="I24" s="14">
        <f>IF(D24&gt;0,Info!$G$98/B24*C24,0)</f>
        <v>0</v>
      </c>
      <c r="J24" s="13">
        <f>((Info!E45+Info!F45)*$C118)/B24*C24+(H24*$C118)+(I24*$C118)</f>
        <v>0</v>
      </c>
      <c r="K24" s="6">
        <f>(D24+E24)*Info!$G$102/100</f>
        <v>0</v>
      </c>
      <c r="L24" s="13">
        <f t="shared" si="5"/>
        <v>0</v>
      </c>
      <c r="M24" s="13">
        <f>IF($A$99=1,(D24+E24+G24)*Info!$G$100,(D24+E24+AD24+G24)*Info!$G$100)</f>
        <v>0</v>
      </c>
      <c r="N24" s="13">
        <f t="shared" si="0"/>
        <v>0</v>
      </c>
      <c r="O24" s="11">
        <f t="shared" si="1"/>
        <v>45352</v>
      </c>
      <c r="P24" s="12">
        <f t="shared" si="6"/>
        <v>31</v>
      </c>
      <c r="Q24" s="24">
        <f>Info!$Y45/B24*C24</f>
        <v>0</v>
      </c>
      <c r="R24" s="24">
        <f>VLOOKUP(Info!$F45,Info!$D$91:Info!$E$96,2,FALSE())/B24*C24</f>
        <v>0</v>
      </c>
      <c r="S24" s="24">
        <f>IF(Info!E45&gt;Info!$B$110,VLOOKUP(Info!$G45,Info!$G$91:Info!$H$94,2,FALSE())/B24*C24,0)</f>
        <v>0</v>
      </c>
      <c r="T24" s="24">
        <f>IF(S24&gt;0,Info!$H$92/B24*C24,0)</f>
        <v>0</v>
      </c>
      <c r="U24" s="14">
        <f>Q24*Info!$H$104</f>
        <v>0</v>
      </c>
      <c r="V24" s="14">
        <f>IF($Q24&gt;0,Info!$H$98/B24*C24,0)</f>
        <v>0</v>
      </c>
      <c r="W24" s="13">
        <f>((Info!Y45+Info!U45)*$D118)/B24*C24+(U24*D118)+(V24*D118)</f>
        <v>0</v>
      </c>
      <c r="X24" s="6">
        <f>(Q24+R24)*Info!$H$102/100</f>
        <v>0</v>
      </c>
      <c r="Y24" s="13">
        <f t="shared" si="7"/>
        <v>0</v>
      </c>
      <c r="Z24" s="13">
        <f>IF($A$99=1,(Q24+R24+T24)*Info!$H$100,(Q24+R24+AE24+T24)*Info!$H$100)</f>
        <v>0</v>
      </c>
      <c r="AA24" s="13">
        <f t="shared" si="2"/>
        <v>0</v>
      </c>
      <c r="AB24" s="13">
        <f t="shared" si="8"/>
        <v>0</v>
      </c>
      <c r="AC24" s="13">
        <f t="shared" si="9"/>
        <v>0</v>
      </c>
      <c r="AD24" s="47">
        <f>((Info!E45+Info!F45)*$C118)/B24*C24</f>
        <v>0</v>
      </c>
      <c r="AE24" s="47">
        <f>((Info!Y45+Info!U45)*$D118)/B24*C24</f>
        <v>0</v>
      </c>
    </row>
    <row r="25" spans="1:31" ht="12.75">
      <c r="A25" s="48" t="s">
        <v>43</v>
      </c>
      <c r="B25" s="12"/>
      <c r="C25" s="12"/>
      <c r="D25" s="49">
        <f>SUM(D13:D24)</f>
        <v>0</v>
      </c>
      <c r="E25" s="49">
        <f aca="true" t="shared" si="10" ref="E25:K25">SUM(E13:E24)</f>
        <v>0</v>
      </c>
      <c r="F25" s="49">
        <f t="shared" si="10"/>
        <v>0</v>
      </c>
      <c r="G25" s="49">
        <f t="shared" si="10"/>
        <v>0</v>
      </c>
      <c r="H25" s="49">
        <f t="shared" si="10"/>
        <v>0</v>
      </c>
      <c r="I25" s="49">
        <f t="shared" si="10"/>
        <v>0</v>
      </c>
      <c r="J25" s="49">
        <f t="shared" si="10"/>
        <v>0</v>
      </c>
      <c r="K25" s="49">
        <f t="shared" si="10"/>
        <v>0</v>
      </c>
      <c r="L25" s="49">
        <f>SUM(L13:L24)</f>
        <v>0</v>
      </c>
      <c r="M25" s="49">
        <f>SUM(M13:M24)</f>
        <v>0</v>
      </c>
      <c r="N25" s="49">
        <f>SUM(N13:N24)</f>
        <v>0</v>
      </c>
      <c r="O25" s="48" t="s">
        <v>43</v>
      </c>
      <c r="P25" s="12"/>
      <c r="Q25" s="49">
        <f aca="true" t="shared" si="11" ref="Q25:X25">SUM(Q13:Q24)</f>
        <v>0</v>
      </c>
      <c r="R25" s="49">
        <f t="shared" si="11"/>
        <v>0</v>
      </c>
      <c r="S25" s="49">
        <f t="shared" si="11"/>
        <v>0</v>
      </c>
      <c r="T25" s="49"/>
      <c r="U25" s="49">
        <f t="shared" si="11"/>
        <v>0</v>
      </c>
      <c r="V25" s="49">
        <f t="shared" si="11"/>
        <v>0</v>
      </c>
      <c r="W25" s="49">
        <f t="shared" si="11"/>
        <v>0</v>
      </c>
      <c r="X25" s="49">
        <f t="shared" si="11"/>
        <v>0</v>
      </c>
      <c r="Y25" s="49">
        <f>SUM(Y13:Y24)</f>
        <v>0</v>
      </c>
      <c r="Z25" s="49">
        <f>SUM(Z13:Z24)</f>
        <v>0</v>
      </c>
      <c r="AA25" s="49">
        <f>SUM(AA13:AA24)</f>
        <v>0</v>
      </c>
      <c r="AB25" s="49">
        <f>SUM(AB13:AB24)</f>
        <v>0</v>
      </c>
      <c r="AC25" s="49">
        <f>SUM(AC13:AC24)</f>
        <v>0</v>
      </c>
      <c r="AD25" s="47"/>
      <c r="AE25" s="47"/>
    </row>
    <row r="26" spans="1:29" ht="12.75">
      <c r="A26" s="39" t="s">
        <v>28</v>
      </c>
      <c r="B26" s="39"/>
      <c r="C26" s="40"/>
      <c r="D26" s="40">
        <f>D12+D25</f>
        <v>0</v>
      </c>
      <c r="E26" s="40">
        <f>E12+E25</f>
        <v>0</v>
      </c>
      <c r="F26" s="40">
        <f>F12+F25</f>
        <v>0</v>
      </c>
      <c r="G26" s="40">
        <f>G12+G25</f>
        <v>0</v>
      </c>
      <c r="H26" s="40">
        <f aca="true" t="shared" si="12" ref="H26:N26">H12+H25</f>
        <v>0</v>
      </c>
      <c r="I26" s="40">
        <f t="shared" si="12"/>
        <v>0</v>
      </c>
      <c r="J26" s="40">
        <f t="shared" si="12"/>
        <v>0</v>
      </c>
      <c r="K26" s="40">
        <f t="shared" si="12"/>
        <v>0</v>
      </c>
      <c r="L26" s="40">
        <f t="shared" si="12"/>
        <v>0</v>
      </c>
      <c r="M26" s="40">
        <f t="shared" si="12"/>
        <v>0</v>
      </c>
      <c r="N26" s="40">
        <f t="shared" si="12"/>
        <v>0</v>
      </c>
      <c r="O26" s="40" t="s">
        <v>28</v>
      </c>
      <c r="P26" s="40"/>
      <c r="Q26" s="40">
        <f>Q12+Q25</f>
        <v>0</v>
      </c>
      <c r="R26" s="40">
        <f>R12+R25</f>
        <v>0</v>
      </c>
      <c r="S26" s="40">
        <f>S12+S25</f>
        <v>0</v>
      </c>
      <c r="T26" s="40"/>
      <c r="U26" s="40">
        <f aca="true" t="shared" si="13" ref="U26:AC26">U12+U25</f>
        <v>0</v>
      </c>
      <c r="V26" s="40">
        <f t="shared" si="13"/>
        <v>0</v>
      </c>
      <c r="W26" s="40">
        <f t="shared" si="13"/>
        <v>0</v>
      </c>
      <c r="X26" s="40">
        <f t="shared" si="13"/>
        <v>0</v>
      </c>
      <c r="Y26" s="40">
        <f t="shared" si="13"/>
        <v>0</v>
      </c>
      <c r="Z26" s="40">
        <f t="shared" si="13"/>
        <v>0</v>
      </c>
      <c r="AA26" s="40">
        <f t="shared" si="13"/>
        <v>0</v>
      </c>
      <c r="AB26" s="67">
        <f t="shared" si="13"/>
        <v>0</v>
      </c>
      <c r="AC26" s="67">
        <f t="shared" si="13"/>
        <v>0</v>
      </c>
    </row>
    <row r="28" spans="15:29" ht="12.75">
      <c r="O28" s="44"/>
      <c r="P28" s="44"/>
      <c r="Q28" s="41"/>
      <c r="R28" s="41"/>
      <c r="S28" s="41"/>
      <c r="T28" s="41"/>
      <c r="U28" s="41"/>
      <c r="V28" s="41"/>
      <c r="W28" s="41"/>
      <c r="X28" s="41"/>
      <c r="Y28" s="41"/>
      <c r="Z28" s="41"/>
      <c r="AA28" s="41"/>
      <c r="AB28" s="41"/>
      <c r="AC28" s="41"/>
    </row>
    <row r="29" spans="15:29" ht="12.75">
      <c r="O29" s="44"/>
      <c r="P29" s="44"/>
      <c r="Q29" s="42"/>
      <c r="R29" s="42"/>
      <c r="S29" s="42"/>
      <c r="T29" s="42"/>
      <c r="U29" s="42"/>
      <c r="V29" s="42"/>
      <c r="W29" s="42"/>
      <c r="X29" s="42"/>
      <c r="Y29" s="42"/>
      <c r="Z29" s="42"/>
      <c r="AA29" s="42"/>
      <c r="AB29" s="42"/>
      <c r="AC29" s="42"/>
    </row>
    <row r="30" spans="15:29" ht="12.75">
      <c r="O30" s="45"/>
      <c r="P30" s="45"/>
      <c r="Q30" s="31"/>
      <c r="R30" s="31"/>
      <c r="S30" s="31"/>
      <c r="T30" s="31"/>
      <c r="U30" s="31"/>
      <c r="V30" s="31"/>
      <c r="W30" s="31"/>
      <c r="X30" s="31"/>
      <c r="Y30" s="31"/>
      <c r="Z30" s="31"/>
      <c r="AA30" s="31"/>
      <c r="AB30" s="43"/>
      <c r="AC30" s="43"/>
    </row>
    <row r="31" spans="15:29" ht="12.75">
      <c r="O31" s="45"/>
      <c r="P31" s="45"/>
      <c r="Q31" s="31"/>
      <c r="R31" s="31"/>
      <c r="S31" s="31"/>
      <c r="T31" s="31"/>
      <c r="U31" s="31"/>
      <c r="V31" s="31"/>
      <c r="W31" s="31"/>
      <c r="X31" s="31"/>
      <c r="Y31" s="31"/>
      <c r="Z31" s="31"/>
      <c r="AA31" s="31"/>
      <c r="AB31" s="43"/>
      <c r="AC31" s="43"/>
    </row>
    <row r="32" spans="15:29" ht="12.75">
      <c r="O32" s="45"/>
      <c r="P32" s="45"/>
      <c r="Q32" s="31"/>
      <c r="R32" s="31"/>
      <c r="S32" s="31"/>
      <c r="T32" s="31"/>
      <c r="U32" s="31"/>
      <c r="V32" s="31"/>
      <c r="W32" s="31"/>
      <c r="X32" s="31"/>
      <c r="Y32" s="31"/>
      <c r="Z32" s="31"/>
      <c r="AA32" s="31"/>
      <c r="AB32" s="43"/>
      <c r="AC32" s="43"/>
    </row>
    <row r="33" spans="15:29" ht="12.75">
      <c r="O33" s="45"/>
      <c r="P33" s="45"/>
      <c r="Q33" s="31"/>
      <c r="R33" s="31"/>
      <c r="S33" s="31"/>
      <c r="T33" s="31"/>
      <c r="U33" s="31"/>
      <c r="V33" s="31"/>
      <c r="W33" s="31"/>
      <c r="X33" s="31"/>
      <c r="Y33" s="31"/>
      <c r="Z33" s="31"/>
      <c r="AA33" s="31"/>
      <c r="AB33" s="43"/>
      <c r="AC33" s="43"/>
    </row>
    <row r="34" spans="15:29" ht="12.75">
      <c r="O34" s="45"/>
      <c r="P34" s="45"/>
      <c r="Q34" s="31"/>
      <c r="R34" s="31"/>
      <c r="S34" s="31"/>
      <c r="T34" s="31"/>
      <c r="U34" s="31"/>
      <c r="V34" s="31"/>
      <c r="W34" s="31"/>
      <c r="X34" s="31"/>
      <c r="Y34" s="31"/>
      <c r="Z34" s="31"/>
      <c r="AA34" s="31"/>
      <c r="AB34" s="43"/>
      <c r="AC34" s="43"/>
    </row>
    <row r="89" spans="1:4" ht="12.75">
      <c r="A89" s="21"/>
      <c r="B89" s="21"/>
      <c r="C89" s="21"/>
      <c r="D89" s="21"/>
    </row>
    <row r="90" spans="1:9" ht="12.75">
      <c r="A90" s="19"/>
      <c r="B90" s="19"/>
      <c r="C90" s="20"/>
      <c r="D90" s="20"/>
      <c r="F90" s="21"/>
      <c r="G90" s="21"/>
      <c r="H90" s="21"/>
      <c r="I90" s="21"/>
    </row>
    <row r="91" spans="1:9" ht="12.75">
      <c r="A91" s="19"/>
      <c r="B91" s="19"/>
      <c r="C91" s="20"/>
      <c r="D91" s="20"/>
      <c r="F91" s="34"/>
      <c r="G91" s="34"/>
      <c r="H91" s="34"/>
      <c r="I91" s="34"/>
    </row>
    <row r="92" spans="1:9" ht="12.75">
      <c r="A92" s="54"/>
      <c r="B92" s="19"/>
      <c r="C92" s="20"/>
      <c r="D92" s="20"/>
      <c r="F92" s="34"/>
      <c r="G92" s="34"/>
      <c r="H92" s="34"/>
      <c r="I92" s="34"/>
    </row>
    <row r="93" spans="1:9" ht="12.75">
      <c r="A93" s="19"/>
      <c r="B93" s="19"/>
      <c r="C93" s="20"/>
      <c r="D93" s="20"/>
      <c r="F93" s="34"/>
      <c r="G93" s="34"/>
      <c r="H93" s="34"/>
      <c r="I93" s="34"/>
    </row>
    <row r="94" spans="1:4" ht="12.75">
      <c r="A94" s="19"/>
      <c r="B94" s="19"/>
      <c r="C94" s="20"/>
      <c r="D94" s="20"/>
    </row>
    <row r="95" spans="1:2" ht="12.75">
      <c r="A95" s="53"/>
      <c r="B95" s="53"/>
    </row>
    <row r="97" spans="1:9" ht="12.75">
      <c r="A97" s="21"/>
      <c r="B97" s="21"/>
      <c r="C97" s="21"/>
      <c r="D97" s="21"/>
      <c r="E97" s="21"/>
      <c r="F97" s="21"/>
      <c r="G97" s="21"/>
      <c r="H97" s="21"/>
      <c r="I97" s="21"/>
    </row>
    <row r="98" spans="1:9" ht="12.75">
      <c r="A98" s="19"/>
      <c r="B98" s="35"/>
      <c r="C98" s="20"/>
      <c r="D98" s="20"/>
      <c r="E98" s="35"/>
      <c r="F98" s="20"/>
      <c r="G98" s="20"/>
      <c r="H98" s="20"/>
      <c r="I98" s="20"/>
    </row>
    <row r="99" spans="1:9" ht="12.75" hidden="1">
      <c r="A99" s="1">
        <f>IF(Info!$F$26="Pension",1,IF(Info!$F$26="NPS",2,0))</f>
        <v>0</v>
      </c>
      <c r="B99" s="35"/>
      <c r="C99" s="20"/>
      <c r="D99" s="20"/>
      <c r="E99" s="35"/>
      <c r="F99" s="20"/>
      <c r="G99" s="20"/>
      <c r="H99" s="20"/>
      <c r="I99" s="20"/>
    </row>
    <row r="100" spans="1:9" ht="12.75" hidden="1">
      <c r="A100" s="19"/>
      <c r="B100" s="20"/>
      <c r="C100" s="20"/>
      <c r="D100" s="20"/>
      <c r="E100" s="20"/>
      <c r="F100" s="20"/>
      <c r="G100" s="20"/>
      <c r="H100" s="20"/>
      <c r="I100" s="20"/>
    </row>
    <row r="101" spans="1:12" ht="12.75" hidden="1">
      <c r="A101" s="18" t="s">
        <v>4</v>
      </c>
      <c r="B101" s="3" t="s">
        <v>35</v>
      </c>
      <c r="C101" s="3">
        <v>11</v>
      </c>
      <c r="D101" s="3">
        <v>12</v>
      </c>
      <c r="E101" s="46"/>
      <c r="F101" s="36"/>
      <c r="G101" s="36"/>
      <c r="H101" s="36"/>
      <c r="I101" s="36"/>
      <c r="J101" s="36"/>
      <c r="K101" s="36"/>
      <c r="L101" s="37"/>
    </row>
    <row r="102" spans="1:12" ht="12.75" hidden="1">
      <c r="A102" s="11">
        <v>44866</v>
      </c>
      <c r="B102" s="2"/>
      <c r="C102" s="23">
        <v>0.3892</v>
      </c>
      <c r="D102" s="23">
        <v>0.0744</v>
      </c>
      <c r="E102" s="38"/>
      <c r="F102" s="35"/>
      <c r="G102" s="35"/>
      <c r="H102" s="35"/>
      <c r="I102" s="35"/>
      <c r="J102" s="20"/>
      <c r="K102" s="35"/>
      <c r="L102" s="35"/>
    </row>
    <row r="103" spans="1:12" ht="12.75" hidden="1">
      <c r="A103" s="11">
        <v>44896</v>
      </c>
      <c r="B103" s="2"/>
      <c r="C103" s="23">
        <v>0.3892</v>
      </c>
      <c r="D103" s="23">
        <v>0.0744</v>
      </c>
      <c r="E103" s="38"/>
      <c r="F103" s="35"/>
      <c r="G103" s="35"/>
      <c r="H103" s="35"/>
      <c r="I103" s="35"/>
      <c r="J103" s="20"/>
      <c r="K103" s="35"/>
      <c r="L103" s="35"/>
    </row>
    <row r="104" spans="1:12" ht="12.75" hidden="1">
      <c r="A104" s="11">
        <v>44927</v>
      </c>
      <c r="B104" s="2"/>
      <c r="C104" s="23">
        <v>0.3892</v>
      </c>
      <c r="D104" s="23">
        <v>0.0744</v>
      </c>
      <c r="E104" s="38"/>
      <c r="F104" s="35"/>
      <c r="G104" s="35"/>
      <c r="H104" s="35"/>
      <c r="I104" s="35"/>
      <c r="J104" s="20"/>
      <c r="K104" s="35"/>
      <c r="L104" s="35"/>
    </row>
    <row r="105" spans="1:12" ht="12.75" hidden="1">
      <c r="A105" s="11">
        <v>44958</v>
      </c>
      <c r="B105" s="2"/>
      <c r="C105" s="23">
        <v>0.4116</v>
      </c>
      <c r="D105" s="23">
        <v>0.094</v>
      </c>
      <c r="E105" s="38"/>
      <c r="F105" s="35"/>
      <c r="G105" s="35"/>
      <c r="H105" s="35"/>
      <c r="I105" s="35"/>
      <c r="J105" s="20"/>
      <c r="K105" s="35"/>
      <c r="L105" s="35"/>
    </row>
    <row r="106" spans="1:12" ht="12.75" hidden="1">
      <c r="A106" s="11">
        <v>44986</v>
      </c>
      <c r="B106" s="2"/>
      <c r="C106" s="23">
        <v>0.4116</v>
      </c>
      <c r="D106" s="23">
        <v>0.094</v>
      </c>
      <c r="E106" s="38"/>
      <c r="F106" s="35"/>
      <c r="G106" s="35"/>
      <c r="H106" s="35"/>
      <c r="I106" s="35"/>
      <c r="J106" s="20"/>
      <c r="K106" s="35"/>
      <c r="L106" s="35"/>
    </row>
    <row r="107" spans="1:12" ht="12.75" hidden="1">
      <c r="A107" s="11">
        <v>45017</v>
      </c>
      <c r="B107" s="2"/>
      <c r="C107" s="23">
        <v>0.4116</v>
      </c>
      <c r="D107" s="23">
        <v>0.094</v>
      </c>
      <c r="E107" s="38"/>
      <c r="F107" s="35"/>
      <c r="G107" s="35"/>
      <c r="H107" s="35"/>
      <c r="I107" s="35"/>
      <c r="J107" s="20"/>
      <c r="K107" s="35"/>
      <c r="L107" s="35"/>
    </row>
    <row r="108" spans="1:12" ht="12.75" hidden="1">
      <c r="A108" s="11">
        <v>45047</v>
      </c>
      <c r="B108" s="2"/>
      <c r="C108" s="23">
        <v>0.4172</v>
      </c>
      <c r="D108" s="23">
        <v>0.099</v>
      </c>
      <c r="E108" s="38"/>
      <c r="F108" s="35"/>
      <c r="G108" s="35"/>
      <c r="H108" s="35"/>
      <c r="I108" s="35"/>
      <c r="J108" s="20"/>
      <c r="K108" s="35"/>
      <c r="L108" s="35"/>
    </row>
    <row r="109" spans="1:12" ht="12.75" hidden="1">
      <c r="A109" s="11">
        <v>45078</v>
      </c>
      <c r="B109" s="2"/>
      <c r="C109" s="23">
        <v>0.4172</v>
      </c>
      <c r="D109" s="23">
        <v>0.099</v>
      </c>
      <c r="E109" s="38"/>
      <c r="F109" s="35"/>
      <c r="G109" s="35"/>
      <c r="H109" s="35"/>
      <c r="I109" s="35"/>
      <c r="J109" s="20"/>
      <c r="K109" s="35"/>
      <c r="L109" s="35"/>
    </row>
    <row r="110" spans="1:12" ht="12.75" hidden="1">
      <c r="A110" s="11">
        <v>45108</v>
      </c>
      <c r="B110" s="2"/>
      <c r="C110" s="23">
        <v>0.4172</v>
      </c>
      <c r="D110" s="23">
        <v>0.099</v>
      </c>
      <c r="E110" s="38"/>
      <c r="F110" s="35"/>
      <c r="G110" s="35"/>
      <c r="H110" s="35"/>
      <c r="I110" s="35"/>
      <c r="J110" s="20"/>
      <c r="K110" s="35"/>
      <c r="L110" s="35"/>
    </row>
    <row r="111" spans="1:12" ht="12.75" hidden="1">
      <c r="A111" s="11">
        <v>45139</v>
      </c>
      <c r="B111" s="2"/>
      <c r="C111" s="23">
        <v>0.4424</v>
      </c>
      <c r="D111" s="23">
        <v>0.1207</v>
      </c>
      <c r="E111" s="38"/>
      <c r="F111" s="35"/>
      <c r="G111" s="35"/>
      <c r="H111" s="35"/>
      <c r="I111" s="35"/>
      <c r="J111" s="20"/>
      <c r="K111" s="35"/>
      <c r="L111" s="35"/>
    </row>
    <row r="112" spans="1:12" ht="12.75" hidden="1">
      <c r="A112" s="11">
        <v>45170</v>
      </c>
      <c r="B112" s="2"/>
      <c r="C112" s="23">
        <v>0.4424</v>
      </c>
      <c r="D112" s="23">
        <v>0.1207</v>
      </c>
      <c r="E112" s="38"/>
      <c r="F112" s="35"/>
      <c r="G112" s="35"/>
      <c r="H112" s="35"/>
      <c r="I112" s="35"/>
      <c r="J112" s="20"/>
      <c r="K112" s="35"/>
      <c r="L112" s="35"/>
    </row>
    <row r="113" spans="1:12" ht="12.75" hidden="1">
      <c r="A113" s="11">
        <v>45200</v>
      </c>
      <c r="B113" s="2"/>
      <c r="C113" s="23">
        <v>0.4424</v>
      </c>
      <c r="D113" s="23">
        <v>0.1207</v>
      </c>
      <c r="E113" s="38"/>
      <c r="F113" s="35"/>
      <c r="G113" s="35"/>
      <c r="H113" s="35"/>
      <c r="I113" s="35"/>
      <c r="J113" s="20"/>
      <c r="K113" s="35"/>
      <c r="L113" s="35"/>
    </row>
    <row r="114" spans="1:12" ht="12.75" hidden="1">
      <c r="A114" s="11">
        <v>45231</v>
      </c>
      <c r="B114" s="2"/>
      <c r="C114" s="23">
        <v>0.4851</v>
      </c>
      <c r="D114" s="23">
        <v>0.1577</v>
      </c>
      <c r="E114" s="38"/>
      <c r="F114" s="35"/>
      <c r="G114" s="35"/>
      <c r="H114" s="35"/>
      <c r="I114" s="35"/>
      <c r="J114" s="20"/>
      <c r="K114" s="35"/>
      <c r="L114" s="35"/>
    </row>
    <row r="115" spans="1:12" ht="12.75" hidden="1">
      <c r="A115" s="11">
        <v>45261</v>
      </c>
      <c r="B115" s="2"/>
      <c r="C115" s="23">
        <v>0.4851</v>
      </c>
      <c r="D115" s="23">
        <v>0.1577</v>
      </c>
      <c r="E115" s="38"/>
      <c r="F115" s="35"/>
      <c r="G115" s="35"/>
      <c r="H115" s="35"/>
      <c r="I115" s="35"/>
      <c r="J115" s="20"/>
      <c r="K115" s="35"/>
      <c r="L115" s="35"/>
    </row>
    <row r="116" spans="1:12" ht="12.75" hidden="1">
      <c r="A116" s="11">
        <v>45292</v>
      </c>
      <c r="B116" s="2"/>
      <c r="C116" s="23">
        <v>0.4851</v>
      </c>
      <c r="D116" s="23">
        <v>0.1577</v>
      </c>
      <c r="E116" s="38"/>
      <c r="F116" s="35"/>
      <c r="G116" s="35"/>
      <c r="H116" s="35"/>
      <c r="I116" s="35"/>
      <c r="J116" s="20"/>
      <c r="K116" s="35"/>
      <c r="L116" s="35"/>
    </row>
    <row r="117" spans="1:12" ht="12.75" hidden="1">
      <c r="A117" s="11">
        <v>45323</v>
      </c>
      <c r="B117" s="2"/>
      <c r="C117" s="23">
        <v>0.4851</v>
      </c>
      <c r="D117" s="23">
        <v>0.1573</v>
      </c>
      <c r="E117" s="38"/>
      <c r="F117" s="35"/>
      <c r="G117" s="35"/>
      <c r="H117" s="35"/>
      <c r="I117" s="35"/>
      <c r="J117" s="20"/>
      <c r="K117" s="35"/>
      <c r="L117" s="35"/>
    </row>
    <row r="118" spans="1:12" ht="12.75" hidden="1">
      <c r="A118" s="11">
        <v>45352</v>
      </c>
      <c r="B118" s="2"/>
      <c r="C118" s="23">
        <v>0.4851</v>
      </c>
      <c r="D118" s="23">
        <v>0.1573</v>
      </c>
      <c r="E118" s="38"/>
      <c r="F118" s="35"/>
      <c r="G118" s="35"/>
      <c r="H118" s="35"/>
      <c r="I118" s="35"/>
      <c r="J118" s="20"/>
      <c r="K118" s="35"/>
      <c r="L118" s="35"/>
    </row>
  </sheetData>
  <sheetProtection password="C50D" sheet="1"/>
  <mergeCells count="30">
    <mergeCell ref="Q1:AC1"/>
    <mergeCell ref="S3:W3"/>
    <mergeCell ref="Q3:R3"/>
    <mergeCell ref="O1:P4"/>
    <mergeCell ref="D2:E2"/>
    <mergeCell ref="Q2:R2"/>
    <mergeCell ref="L2:N2"/>
    <mergeCell ref="L3:N3"/>
    <mergeCell ref="F2:J2"/>
    <mergeCell ref="S2:W2"/>
    <mergeCell ref="A5:A6"/>
    <mergeCell ref="D5:N5"/>
    <mergeCell ref="B5:B6"/>
    <mergeCell ref="P5:P6"/>
    <mergeCell ref="Q5:AA5"/>
    <mergeCell ref="Q4:R4"/>
    <mergeCell ref="D4:E4"/>
    <mergeCell ref="A1:C4"/>
    <mergeCell ref="D1:N1"/>
    <mergeCell ref="F4:J4"/>
    <mergeCell ref="C5:C6"/>
    <mergeCell ref="O5:O6"/>
    <mergeCell ref="AB5:AC5"/>
    <mergeCell ref="Y2:AC2"/>
    <mergeCell ref="Y3:AC3"/>
    <mergeCell ref="L4:N4"/>
    <mergeCell ref="Y4:AC4"/>
    <mergeCell ref="D3:E3"/>
    <mergeCell ref="S4:W4"/>
    <mergeCell ref="F3:J3"/>
  </mergeCells>
  <printOptions horizontalCentered="1"/>
  <pageMargins left="0.5" right="0.5" top="0.75" bottom="0.25" header="0.5" footer="0.5"/>
  <pageSetup horizontalDpi="600" verticalDpi="600" orientation="landscape" paperSize="9" r:id="rId2"/>
  <headerFooter alignWithMargins="0">
    <oddHeader>&amp;C&amp;"Arial,Bold Italic"&amp;12Fighting for wage revision and fighting against Banking Reforms are inseparable tasks.</oddHead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Travancore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Radhakrishnan S</dc:creator>
  <cp:keywords/>
  <dc:description/>
  <cp:lastModifiedBy>Radhakrishnan</cp:lastModifiedBy>
  <cp:lastPrinted>2024-01-16T17:05:34Z</cp:lastPrinted>
  <dcterms:created xsi:type="dcterms:W3CDTF">2005-01-08T16:40:14Z</dcterms:created>
  <dcterms:modified xsi:type="dcterms:W3CDTF">2024-02-17T08:02:09Z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